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3) INV-PUB-03-2017 -BPM -MODELO DE OPERACION\TRASLADO  EVALUACION\PUBLICACION CORRECCION\"/>
    </mc:Choice>
  </mc:AlternateContent>
  <bookViews>
    <workbookView xWindow="0" yWindow="30" windowWidth="12390" windowHeight="9315" firstSheet="1" activeTab="1"/>
  </bookViews>
  <sheets>
    <sheet name="Hoja2" sheetId="2" state="hidden" r:id="rId1"/>
    <sheet name="FINANCIEROS  HABILITANTES " sheetId="1" r:id="rId2"/>
    <sheet name="Hoja3" sheetId="3" state="hidden" r:id="rId3"/>
    <sheet name="Hoja1 (2)" sheetId="4" state="hidden" r:id="rId4"/>
  </sheets>
  <definedNames>
    <definedName name="_xlnm.Print_Area" localSheetId="1">'FINANCIEROS  HABILITANTES '!$A$1:$W$38</definedName>
    <definedName name="_xlnm.Print_Area" localSheetId="3">'Hoja1 (2)'!$A$1:$W$42</definedName>
  </definedNames>
  <calcPr calcId="171027"/>
</workbook>
</file>

<file path=xl/calcChain.xml><?xml version="1.0" encoding="utf-8"?>
<calcChain xmlns="http://schemas.openxmlformats.org/spreadsheetml/2006/main">
  <c r="D25" i="1" l="1"/>
  <c r="D26" i="1"/>
  <c r="D22" i="1"/>
  <c r="Z24" i="4" l="1"/>
  <c r="Z23" i="4"/>
  <c r="Z25" i="4"/>
  <c r="AB20" i="4"/>
  <c r="Z20" i="4"/>
  <c r="AB19" i="4"/>
  <c r="Z19" i="4"/>
  <c r="D51" i="4"/>
  <c r="D52" i="4"/>
  <c r="H51" i="4"/>
  <c r="L51" i="4"/>
  <c r="H52" i="4"/>
  <c r="L52" i="4"/>
  <c r="U53" i="4"/>
  <c r="U54" i="4" s="1"/>
  <c r="U51" i="4"/>
  <c r="U52" i="4" s="1"/>
  <c r="M49" i="4"/>
  <c r="AB24" i="4"/>
  <c r="AB23" i="4"/>
  <c r="J23" i="4"/>
  <c r="H23" i="4"/>
  <c r="F23" i="4"/>
  <c r="AA22" i="4"/>
  <c r="Z22" i="4"/>
  <c r="Y22" i="4"/>
  <c r="L20" i="4"/>
  <c r="J20" i="4"/>
  <c r="H20" i="4"/>
  <c r="F20" i="4"/>
  <c r="Y19" i="4"/>
  <c r="L19" i="4"/>
  <c r="J19" i="4"/>
  <c r="H19" i="4"/>
  <c r="F19" i="4"/>
  <c r="AA18" i="4"/>
  <c r="Z18" i="4"/>
  <c r="L16" i="4"/>
  <c r="J16" i="4"/>
  <c r="H16" i="4"/>
  <c r="F16" i="4"/>
  <c r="L15" i="4"/>
  <c r="J15" i="4"/>
  <c r="H15" i="4"/>
  <c r="F15" i="4"/>
  <c r="Y18" i="4" l="1"/>
  <c r="B26" i="1" l="1"/>
  <c r="D29" i="1" l="1"/>
  <c r="D21" i="1"/>
  <c r="B22" i="1"/>
  <c r="B25" i="1" l="1"/>
  <c r="B21" i="1"/>
  <c r="AB30" i="1"/>
  <c r="AB29" i="1"/>
  <c r="V22" i="1"/>
  <c r="R22" i="1"/>
  <c r="T22" i="1"/>
  <c r="V29" i="1"/>
  <c r="AA28" i="1"/>
  <c r="Z28" i="1"/>
  <c r="Y28" i="1"/>
  <c r="AB26" i="1"/>
  <c r="AA24" i="1"/>
  <c r="V21" i="1"/>
  <c r="R29" i="1"/>
  <c r="Z24" i="1"/>
  <c r="R21" i="1"/>
  <c r="Y25" i="1"/>
  <c r="Y24" i="1" s="1"/>
  <c r="T21" i="1"/>
  <c r="AB25" i="1" l="1"/>
  <c r="AB27" i="1" s="1"/>
  <c r="P25" i="1"/>
  <c r="L26" i="1"/>
  <c r="N26" i="1"/>
  <c r="N25" i="1"/>
  <c r="H26" i="1"/>
  <c r="H22" i="1"/>
  <c r="F22" i="1"/>
  <c r="F26" i="1"/>
  <c r="H29" i="1"/>
  <c r="H25" i="1"/>
  <c r="H21" i="1"/>
  <c r="F29" i="1"/>
  <c r="F25" i="1"/>
  <c r="F21" i="1"/>
  <c r="L25" i="1" l="1"/>
  <c r="L21" i="1"/>
  <c r="L22" i="1"/>
  <c r="J29" i="1"/>
  <c r="J25" i="1"/>
  <c r="J21" i="1"/>
  <c r="J26" i="1"/>
  <c r="J22" i="1"/>
  <c r="P22" i="1"/>
  <c r="P29" i="1"/>
  <c r="P21" i="1"/>
  <c r="P26" i="1"/>
  <c r="N22" i="1"/>
  <c r="N21" i="1"/>
  <c r="N29" i="1"/>
  <c r="C7" i="2" l="1"/>
  <c r="D7" i="2"/>
  <c r="D8" i="2"/>
  <c r="D6" i="2"/>
</calcChain>
</file>

<file path=xl/sharedStrings.xml><?xml version="1.0" encoding="utf-8"?>
<sst xmlns="http://schemas.openxmlformats.org/spreadsheetml/2006/main" count="435" uniqueCount="130">
  <si>
    <t>CUMPLE</t>
  </si>
  <si>
    <t>SI</t>
  </si>
  <si>
    <t>NO</t>
  </si>
  <si>
    <t>X</t>
  </si>
  <si>
    <t>FOGACOOP</t>
  </si>
  <si>
    <t>NIT 830.053.319-2</t>
  </si>
  <si>
    <t>PREPARÓ</t>
  </si>
  <si>
    <t>FONDO DE GARANTÍAS DE ENTIDADES COOPERATIVAS</t>
  </si>
  <si>
    <t>ÍTEM</t>
  </si>
  <si>
    <t>JAVIER ORLANDO BERNAL GÓMEZ</t>
  </si>
  <si>
    <t>Profesional 2 Gerencia de Riesgos</t>
  </si>
  <si>
    <t>DELIMA MARSH S.A</t>
  </si>
  <si>
    <t>CORRECOL</t>
  </si>
  <si>
    <t>JLT VALENCIA &amp; IRAGORRI S.A.</t>
  </si>
  <si>
    <t>VARIABLE</t>
  </si>
  <si>
    <t>Activo corriente</t>
  </si>
  <si>
    <t>Pasivo corriente</t>
  </si>
  <si>
    <t>Activo</t>
  </si>
  <si>
    <t>Pasivo</t>
  </si>
  <si>
    <t>Patrimonio</t>
  </si>
  <si>
    <t>Índice de liquidez &gt;1%</t>
  </si>
  <si>
    <t>Endeudamiento &lt; 60%</t>
  </si>
  <si>
    <t>HELM</t>
  </si>
  <si>
    <t>REQUERIMIENTOS FINANCIEROS HABILITANTES PARTE GENERAL</t>
  </si>
  <si>
    <t>REQUERIMIENTOS FINANCIEROS HABILITANTES (particulares)</t>
  </si>
  <si>
    <t>INVITACIÓN A COTIZAR IPU-02-2017-SOA</t>
  </si>
  <si>
    <t>REQUERIMIENTOS FINANCIEROS HABILITANTES CIFRAS EN $ MILLONES</t>
  </si>
  <si>
    <t>SOAIN SOFTWARE 25%</t>
  </si>
  <si>
    <t>GLOBAL TECHNOLOGY  75%</t>
  </si>
  <si>
    <t>PUNTOS</t>
  </si>
  <si>
    <t>VALOR</t>
  </si>
  <si>
    <t>Balance General y Estado de Pérdidas y Ganancias intermedios con corte al cierre del mes de septiembre de 2017, firmados por el Representante Legal y Contador que los elaboró</t>
  </si>
  <si>
    <t xml:space="preserve">Fotocopias de las tarjetas profesionales y certificaciones de la Junta Central de Contadores con fecha de expedición no superior a 90 días calendario respecto de la fecha de radicación en el Fondo de la propuesta, sobre la vigencia de la tarjeta profesional del Contador(es) Público(s) y Revisor(es) Fiscal(es) que hayan suscrito los estados financieros y dictamen aportados al Fondo. </t>
  </si>
  <si>
    <t>Estados financieros comparativos (2015 – 2016) con sus notas explicativas y anexos con corte al cierre del ejercicio económico de 31 de diciembre de 2016, firmados por el Representante Legal y Contador que los elaboró y con el dictamen del Revisor Fiscal para los casos previstos por la Ley.</t>
  </si>
  <si>
    <t xml:space="preserve">Copia del Registro Único Tributario vigente. </t>
  </si>
  <si>
    <t>U.T. FOGACOOP BMP</t>
  </si>
  <si>
    <t>El capital de trabajo (activo corriente menos pasivo corriente) al 31 de diciembre de 2016 y al 30 de septiembre de 2017, no debe ser inferior a cuatro (4) veces el valor total proyectado del contrato incluyendo el IVA y demás impuestos y contribuciones a que haya lugar en este tipo de contrataciones.</t>
  </si>
  <si>
    <t xml:space="preserve">El nivel de endeudamiento de la entidad (pasivo total dividido activo total) al 31 de diciembre de 2016 y al 30 de septiembre de 2017, no debe ser superior al setenta y cinco por ciento (75%).   </t>
  </si>
  <si>
    <t xml:space="preserve">El valor del capital suscrito y pagado más las reservas patrimoniales al 31 de diciembre de 2016 debe ser igual o superior a dos (2) veces el valor proyectado del contrato incluyendo el IVA y demás impuestos y contribuciones a que haya lugar en este tipo de contrataciones.  </t>
  </si>
  <si>
    <t xml:space="preserve">No debe evidenciar pérdidas después de impuestos al cierre de los dos (2) últimos ejercicios anuales, 2015 y 2016. </t>
  </si>
  <si>
    <t xml:space="preserve">En los estados financieros presentados no se deben evidenciar problemas de revelación contable.   </t>
  </si>
  <si>
    <t>RESULTADOS 2015-2016</t>
  </si>
  <si>
    <t>U.T. EY-STEFANINI BPMN</t>
  </si>
  <si>
    <t>EY</t>
  </si>
  <si>
    <t>STEFANINI BPMN</t>
  </si>
  <si>
    <t>U.T. DATA-COEM</t>
  </si>
  <si>
    <t>GROW DATA SAS</t>
  </si>
  <si>
    <t>CONTROLES EMPRESARIALES LTDA.</t>
  </si>
  <si>
    <t>U.T. RSM ONE</t>
  </si>
  <si>
    <t xml:space="preserve">RSM COLOMBIA SAS </t>
  </si>
  <si>
    <t>SYSTEMS AND SOLUTIONS LTDA.</t>
  </si>
  <si>
    <t>ONE CLICK LTDA.</t>
  </si>
  <si>
    <t>U.T. MYQ ASSIST</t>
  </si>
  <si>
    <t>CAPITAL DE TRABAJO 31/12/2016</t>
  </si>
  <si>
    <t>CAPITAL DE TRABAJO 30/09/2017</t>
  </si>
  <si>
    <t>NIVEL DE ENDEUDAMIENTO 31/12/2016</t>
  </si>
  <si>
    <t>NIVEL DE ENDEUDAMIENTO 30/09/2017</t>
  </si>
  <si>
    <t>Revisión Documentos financieros</t>
  </si>
  <si>
    <t>MANAGEMENT &amp; QUALITY 75%</t>
  </si>
  <si>
    <t>ASSIST CONSULTORES 25%</t>
  </si>
  <si>
    <t>EY 70%</t>
  </si>
  <si>
    <t>STEFANINI BPMN 30%</t>
  </si>
  <si>
    <t>SOAINT S.A.S 70%</t>
  </si>
  <si>
    <t>GTS S.A.</t>
  </si>
  <si>
    <t>GROW DATA SAS 50%</t>
  </si>
  <si>
    <t>CONTROLES EMPRESARIALES LTDA. 50%</t>
  </si>
  <si>
    <t>RSM COLOMBIA SAS 34%</t>
  </si>
  <si>
    <t>ONE CLICK LTDA. 33%</t>
  </si>
  <si>
    <t>SYSTEMS AND SOLUTIONS LTDA. 33%</t>
  </si>
  <si>
    <t xml:space="preserve">Estados financieros comparativos (2015 – 2016) </t>
  </si>
  <si>
    <t>X*</t>
  </si>
  <si>
    <t xml:space="preserve">Notas explicativas y anexos con corte al cierre del ejercicio económico de 31 de diciembre de 2016,  </t>
  </si>
  <si>
    <t>Firmados por el Representante Legal y Contador que los elaboró?</t>
  </si>
  <si>
    <t>Dictamen del Revisor Fiscal para los casos previstos por la Ley.</t>
  </si>
  <si>
    <t xml:space="preserve">Balance General y Estado de Pérdidas y Ganancias intermedios con corte al cierre del mes de septiembre de 2017, </t>
  </si>
  <si>
    <t>Firmados por el Representante Legal y Contador que los elaboró</t>
  </si>
  <si>
    <t>Fotocopia de las tarjetas profesional contador.</t>
  </si>
  <si>
    <t xml:space="preserve">Certificación de la Junta Central de Contadores del contador con fecha de expedición no superior a 90 días calendario </t>
  </si>
  <si>
    <t>Fotocopia de las tarjetas profesional Revisor Fiscal</t>
  </si>
  <si>
    <t xml:space="preserve">Certificación de la Junta Central de Contadores del Revisor Fiscal Certificación de la Junta Central de Contadores del contador con fecha de expedición no superior a 90 días calendario </t>
  </si>
  <si>
    <t>CAPITAL SUSCRITO Y PAGADO + RESERVAS PATRIMONIALES 31/12/2016</t>
  </si>
  <si>
    <t>$428-$104</t>
  </si>
  <si>
    <t>GTS S.A. 30%</t>
  </si>
  <si>
    <t>$17-$35</t>
  </si>
  <si>
    <t>$757-$498</t>
  </si>
  <si>
    <t>$4,798-$20,000</t>
  </si>
  <si>
    <t>$2,261-$4,498</t>
  </si>
  <si>
    <t>$5,562-$5,619</t>
  </si>
  <si>
    <t>$2,689-$4,602</t>
  </si>
  <si>
    <t>66%-65%</t>
  </si>
  <si>
    <t>71%-60%</t>
  </si>
  <si>
    <t>$2,171&lt;$1,595</t>
  </si>
  <si>
    <t>$774-$533</t>
  </si>
  <si>
    <t>$10,360-$25,619</t>
  </si>
  <si>
    <t>$20,820-$44,450&gt;$3,196</t>
  </si>
  <si>
    <t>54%-55%</t>
  </si>
  <si>
    <t>ONE CLICK</t>
  </si>
  <si>
    <t>ACTIVO</t>
  </si>
  <si>
    <t>PASIVO</t>
  </si>
  <si>
    <t>$62,46-$98,65</t>
  </si>
  <si>
    <t>RSM</t>
  </si>
  <si>
    <t>SYSTEM</t>
  </si>
  <si>
    <t>$40.87-$158.97</t>
  </si>
  <si>
    <t>$340-$309</t>
  </si>
  <si>
    <t>$443,33-$566,62</t>
  </si>
  <si>
    <t>69%-69%</t>
  </si>
  <si>
    <t>$43.8-$206</t>
  </si>
  <si>
    <t>$871.2-$249.2</t>
  </si>
  <si>
    <t>$914,5-$455,3</t>
  </si>
  <si>
    <t>*No hay dictamen de los estados financieros al corte diciembre 2016. La certificación enviada no es un dictamen.</t>
  </si>
  <si>
    <t>NO ENVIÓ DOCUMENTACIÓN COMPLETA</t>
  </si>
  <si>
    <t>$6,902-$7,207&lt;$3.190</t>
  </si>
  <si>
    <t xml:space="preserve">LAS UNIONES TEMPORALES MYQ ASSIST, DATA-COEM Y RSM ONE, NO ENTREGARON LA DOCUMENTACIÓN SOLICITADAS PARA LA EVALUACIÓN FINANCIERA. LAS UNIONES TEMPORALES FOGACOOP BMP Y EY-STEFANINI BPMN CUMPLEN LOS REQUISITOS FINANCIEROS. </t>
  </si>
  <si>
    <t>NO HABILITADA</t>
  </si>
  <si>
    <t>$5,488&gt;1,598</t>
  </si>
  <si>
    <t>61%-59%</t>
  </si>
  <si>
    <t>INVITACIÓN A COTIZAR IPU-03-2017</t>
  </si>
  <si>
    <t>El capital de trabajo (activo corriente menos pasivo corriente) al 31 de diciembre de 2016 y al 30 de septiembre de 2017, no debe ser inferior a uno punto cinco (1.5) veces el valor total proyectado del contrato incluyendo el IVA y demás impuestos y contribuciones a que haya lugar en este tipo de contrataciones.</t>
  </si>
  <si>
    <t xml:space="preserve">El valor del capital suscrito y pagado más las reservas patrimoniales al 31 de diciembre de 2016 debe ser igual o superior a una (1) vez el valor proyectado del contrato incluyendo el IVA y demás impuestos y contribuciones a que haya lugar en este tipo de contrataciones.  </t>
  </si>
  <si>
    <t>$1,820-$2,150&gt;$1.111</t>
  </si>
  <si>
    <t>$20,820-$44,450&gt;$1,199</t>
  </si>
  <si>
    <t>$6,902-$7,207&gt;$1,196</t>
  </si>
  <si>
    <t>$24,196-$18,535&gt;$1,198</t>
  </si>
  <si>
    <t>$6,238-$5,447&gt;$1,160</t>
  </si>
  <si>
    <t>$1.413&gt;$740</t>
  </si>
  <si>
    <t>$2,874&gt;$799</t>
  </si>
  <si>
    <t>$2,171&lt;$798</t>
  </si>
  <si>
    <t>$3,643&gt;$799</t>
  </si>
  <si>
    <t>$1,252&gt;774</t>
  </si>
  <si>
    <t xml:space="preserve">VERIFICACION  REQUISITOS  FINANCIEROS  HABILITANTES - CORRECCION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</si>
</sst>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\ _€_-;\-* #,##0\ _€_-;_-* &quot;-&quot;\ _€_-;_-@_-"/>
    <numFmt numFmtId="165" formatCode="_-* #,##0.00\ _€_-;\-* #,##0.00\ _€_-;_-* &quot;-&quot;??\ _€_-;_-@_-"/>
    <numFmt numFmtId="166" formatCode="_ * #,##0.00_ ;_ * \-#,##0.00_ ;_ * &quot;-&quot;??_ ;_ @_ "/>
    <numFmt numFmtId="167" formatCode="#,##0.00_ ;[Red]\-#,##0.00\ "/>
    <numFmt numFmtId="168" formatCode="_ * #,##0_ ;_ * \-#,##0_ ;_ * &quot;-&quot;??_ ;_ @_ "/>
    <numFmt numFmtId="169" formatCode="[$$-2C0A]\ #,##0"/>
    <numFmt numFmtId="170" formatCode="0.0%"/>
    <numFmt numFmtId="171" formatCode="[$$-2C0A]\ #,##0.00"/>
    <numFmt numFmtId="172" formatCode="_-[$$-240A]\ * #,##0_-;\-[$$-240A]\ * #,##0_-;_-[$$-240A]\ * &quot;-&quot;_-;_-@_-"/>
  </numFmts>
  <fonts count="13" x14ac:knownFonts="1">
    <font>
      <sz val="10"/>
      <name val="Arial"/>
    </font>
    <font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10.5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3" fillId="0" borderId="0" xfId="0" applyFont="1"/>
    <xf numFmtId="167" fontId="3" fillId="0" borderId="0" xfId="0" applyNumberFormat="1" applyFont="1"/>
    <xf numFmtId="0" fontId="3" fillId="0" borderId="0" xfId="2" applyFont="1"/>
    <xf numFmtId="0" fontId="2" fillId="0" borderId="0" xfId="2" applyFont="1"/>
    <xf numFmtId="0" fontId="2" fillId="0" borderId="0" xfId="0" applyFont="1"/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5" xfId="0" applyFont="1" applyBorder="1"/>
    <xf numFmtId="3" fontId="6" fillId="0" borderId="6" xfId="0" applyNumberFormat="1" applyFont="1" applyBorder="1"/>
    <xf numFmtId="0" fontId="7" fillId="0" borderId="5" xfId="0" applyFont="1" applyBorder="1"/>
    <xf numFmtId="0" fontId="7" fillId="0" borderId="6" xfId="0" applyFont="1" applyBorder="1"/>
    <xf numFmtId="10" fontId="7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7" fillId="0" borderId="6" xfId="0" applyFont="1" applyBorder="1" applyAlignment="1">
      <alignment horizontal="right"/>
    </xf>
    <xf numFmtId="2" fontId="7" fillId="0" borderId="6" xfId="0" applyNumberFormat="1" applyFont="1" applyBorder="1"/>
    <xf numFmtId="0" fontId="3" fillId="0" borderId="3" xfId="0" applyFont="1" applyBorder="1" applyAlignment="1">
      <alignment wrapText="1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11" xfId="0" applyFont="1" applyBorder="1"/>
    <xf numFmtId="0" fontId="9" fillId="0" borderId="11" xfId="0" applyFont="1" applyBorder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0" borderId="15" xfId="0" applyFont="1" applyBorder="1" applyAlignment="1">
      <alignment wrapText="1"/>
    </xf>
    <xf numFmtId="0" fontId="1" fillId="0" borderId="0" xfId="4"/>
    <xf numFmtId="0" fontId="10" fillId="0" borderId="0" xfId="4" applyFont="1"/>
    <xf numFmtId="0" fontId="2" fillId="2" borderId="12" xfId="4" applyFont="1" applyFill="1" applyBorder="1" applyAlignment="1">
      <alignment horizontal="center"/>
    </xf>
    <xf numFmtId="0" fontId="2" fillId="2" borderId="25" xfId="4" applyFont="1" applyFill="1" applyBorder="1" applyAlignment="1">
      <alignment horizontal="center"/>
    </xf>
    <xf numFmtId="0" fontId="2" fillId="2" borderId="26" xfId="4" applyFont="1" applyFill="1" applyBorder="1" applyAlignment="1">
      <alignment horizontal="center"/>
    </xf>
    <xf numFmtId="0" fontId="2" fillId="2" borderId="32" xfId="4" applyFont="1" applyFill="1" applyBorder="1" applyAlignment="1">
      <alignment horizontal="center"/>
    </xf>
    <xf numFmtId="0" fontId="3" fillId="0" borderId="11" xfId="4" applyFont="1" applyBorder="1" applyAlignment="1">
      <alignment wrapText="1"/>
    </xf>
    <xf numFmtId="0" fontId="1" fillId="0" borderId="11" xfId="4" applyBorder="1"/>
    <xf numFmtId="0" fontId="1" fillId="0" borderId="11" xfId="4" applyFont="1" applyBorder="1"/>
    <xf numFmtId="0" fontId="3" fillId="0" borderId="11" xfId="4" applyFont="1" applyBorder="1" applyAlignment="1">
      <alignment vertical="top" wrapText="1"/>
    </xf>
    <xf numFmtId="0" fontId="1" fillId="0" borderId="11" xfId="4" applyFont="1" applyFill="1" applyBorder="1"/>
    <xf numFmtId="0" fontId="1" fillId="0" borderId="0" xfId="4" applyFont="1"/>
    <xf numFmtId="170" fontId="3" fillId="0" borderId="9" xfId="0" applyNumberFormat="1" applyFont="1" applyFill="1" applyBorder="1" applyAlignment="1"/>
    <xf numFmtId="170" fontId="3" fillId="0" borderId="16" xfId="0" applyNumberFormat="1" applyFont="1" applyFill="1" applyBorder="1" applyAlignment="1"/>
    <xf numFmtId="168" fontId="3" fillId="0" borderId="3" xfId="1" applyNumberFormat="1" applyFont="1" applyFill="1" applyBorder="1" applyAlignment="1"/>
    <xf numFmtId="168" fontId="3" fillId="0" borderId="16" xfId="1" applyNumberFormat="1" applyFont="1" applyFill="1" applyBorder="1" applyAlignment="1"/>
    <xf numFmtId="10" fontId="3" fillId="0" borderId="0" xfId="3" applyNumberFormat="1" applyFont="1"/>
    <xf numFmtId="0" fontId="3" fillId="0" borderId="33" xfId="0" applyFont="1" applyFill="1" applyBorder="1" applyAlignment="1"/>
    <xf numFmtId="0" fontId="3" fillId="0" borderId="34" xfId="0" applyFont="1" applyFill="1" applyBorder="1" applyAlignment="1"/>
    <xf numFmtId="0" fontId="3" fillId="0" borderId="37" xfId="0" applyFont="1" applyFill="1" applyBorder="1" applyAlignment="1"/>
    <xf numFmtId="0" fontId="1" fillId="0" borderId="0" xfId="4" applyBorder="1"/>
    <xf numFmtId="0" fontId="1" fillId="0" borderId="0" xfId="4" applyFont="1" applyFill="1" applyBorder="1"/>
    <xf numFmtId="0" fontId="2" fillId="0" borderId="0" xfId="0" applyFont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7" xfId="0" applyFont="1" applyFill="1" applyBorder="1" applyAlignment="1"/>
    <xf numFmtId="0" fontId="3" fillId="4" borderId="6" xfId="0" applyFont="1" applyFill="1" applyBorder="1" applyAlignment="1"/>
    <xf numFmtId="0" fontId="3" fillId="4" borderId="15" xfId="0" applyFont="1" applyFill="1" applyBorder="1" applyAlignment="1"/>
    <xf numFmtId="167" fontId="11" fillId="0" borderId="0" xfId="0" applyNumberFormat="1" applyFont="1"/>
    <xf numFmtId="0" fontId="11" fillId="0" borderId="0" xfId="0" applyFont="1" applyBorder="1"/>
    <xf numFmtId="170" fontId="11" fillId="0" borderId="0" xfId="0" applyNumberFormat="1" applyFont="1" applyFill="1" applyBorder="1" applyAlignment="1"/>
    <xf numFmtId="168" fontId="11" fillId="0" borderId="0" xfId="1" applyNumberFormat="1" applyFont="1" applyFill="1" applyBorder="1" applyAlignment="1"/>
    <xf numFmtId="168" fontId="3" fillId="0" borderId="0" xfId="1" applyNumberFormat="1" applyFont="1" applyFill="1" applyBorder="1" applyAlignment="1"/>
    <xf numFmtId="0" fontId="3" fillId="0" borderId="0" xfId="0" applyFont="1" applyBorder="1"/>
    <xf numFmtId="170" fontId="3" fillId="0" borderId="0" xfId="0" applyNumberFormat="1" applyFont="1" applyFill="1" applyBorder="1" applyAlignment="1"/>
    <xf numFmtId="165" fontId="3" fillId="0" borderId="0" xfId="0" applyNumberFormat="1" applyFont="1" applyBorder="1"/>
    <xf numFmtId="0" fontId="12" fillId="0" borderId="0" xfId="0" applyFont="1"/>
    <xf numFmtId="0" fontId="3" fillId="0" borderId="3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169" fontId="3" fillId="0" borderId="3" xfId="3" applyNumberFormat="1" applyFont="1" applyFill="1" applyBorder="1" applyAlignment="1">
      <alignment horizontal="center"/>
    </xf>
    <xf numFmtId="169" fontId="3" fillId="0" borderId="16" xfId="3" applyNumberFormat="1" applyFont="1" applyFill="1" applyBorder="1" applyAlignment="1">
      <alignment horizontal="center"/>
    </xf>
    <xf numFmtId="169" fontId="3" fillId="0" borderId="9" xfId="3" applyNumberFormat="1" applyFont="1" applyFill="1" applyBorder="1" applyAlignment="1">
      <alignment horizontal="center"/>
    </xf>
    <xf numFmtId="170" fontId="3" fillId="0" borderId="3" xfId="3" applyNumberFormat="1" applyFont="1" applyFill="1" applyBorder="1" applyAlignment="1">
      <alignment horizontal="center"/>
    </xf>
    <xf numFmtId="170" fontId="3" fillId="0" borderId="16" xfId="3" applyNumberFormat="1" applyFont="1" applyFill="1" applyBorder="1" applyAlignment="1">
      <alignment horizontal="center"/>
    </xf>
    <xf numFmtId="170" fontId="3" fillId="0" borderId="9" xfId="3" applyNumberFormat="1" applyFont="1" applyFill="1" applyBorder="1" applyAlignment="1">
      <alignment horizontal="center"/>
    </xf>
    <xf numFmtId="9" fontId="3" fillId="0" borderId="3" xfId="3" applyFont="1" applyFill="1" applyBorder="1" applyAlignment="1">
      <alignment horizontal="center"/>
    </xf>
    <xf numFmtId="9" fontId="3" fillId="0" borderId="16" xfId="3" applyFont="1" applyFill="1" applyBorder="1" applyAlignment="1">
      <alignment horizontal="center"/>
    </xf>
    <xf numFmtId="9" fontId="3" fillId="0" borderId="9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3" fillId="0" borderId="17" xfId="1" applyNumberFormat="1" applyFont="1" applyBorder="1" applyAlignment="1">
      <alignment horizontal="center" vertical="center"/>
    </xf>
    <xf numFmtId="166" fontId="3" fillId="0" borderId="6" xfId="1" applyNumberFormat="1" applyFont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/>
    </xf>
    <xf numFmtId="169" fontId="3" fillId="0" borderId="35" xfId="3" applyNumberFormat="1" applyFont="1" applyFill="1" applyBorder="1" applyAlignment="1">
      <alignment horizontal="center"/>
    </xf>
    <xf numFmtId="169" fontId="3" fillId="0" borderId="36" xfId="3" applyNumberFormat="1" applyFont="1" applyFill="1" applyBorder="1" applyAlignment="1">
      <alignment horizontal="center"/>
    </xf>
    <xf numFmtId="9" fontId="3" fillId="0" borderId="3" xfId="3" applyNumberFormat="1" applyFont="1" applyFill="1" applyBorder="1" applyAlignment="1">
      <alignment horizontal="center"/>
    </xf>
    <xf numFmtId="9" fontId="3" fillId="0" borderId="16" xfId="3" applyNumberFormat="1" applyFont="1" applyFill="1" applyBorder="1" applyAlignment="1">
      <alignment horizontal="center"/>
    </xf>
    <xf numFmtId="172" fontId="3" fillId="0" borderId="3" xfId="0" applyNumberFormat="1" applyFont="1" applyFill="1" applyBorder="1" applyAlignment="1">
      <alignment horizontal="center" vertical="center"/>
    </xf>
    <xf numFmtId="172" fontId="3" fillId="0" borderId="9" xfId="0" applyNumberFormat="1" applyFont="1" applyFill="1" applyBorder="1" applyAlignment="1">
      <alignment horizontal="center" vertical="center"/>
    </xf>
    <xf numFmtId="172" fontId="3" fillId="0" borderId="16" xfId="0" applyNumberFormat="1" applyFont="1" applyFill="1" applyBorder="1" applyAlignment="1">
      <alignment horizontal="center" vertical="center"/>
    </xf>
    <xf numFmtId="170" fontId="3" fillId="0" borderId="3" xfId="0" applyNumberFormat="1" applyFont="1" applyFill="1" applyBorder="1" applyAlignment="1">
      <alignment horizontal="center"/>
    </xf>
    <xf numFmtId="170" fontId="3" fillId="0" borderId="9" xfId="0" applyNumberFormat="1" applyFont="1" applyFill="1" applyBorder="1" applyAlignment="1">
      <alignment horizontal="center"/>
    </xf>
    <xf numFmtId="169" fontId="3" fillId="0" borderId="3" xfId="0" applyNumberFormat="1" applyFont="1" applyFill="1" applyBorder="1" applyAlignment="1">
      <alignment horizontal="center"/>
    </xf>
    <xf numFmtId="169" fontId="3" fillId="0" borderId="9" xfId="0" applyNumberFormat="1" applyFont="1" applyFill="1" applyBorder="1" applyAlignment="1">
      <alignment horizontal="center"/>
    </xf>
    <xf numFmtId="169" fontId="3" fillId="0" borderId="16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6" fontId="3" fillId="0" borderId="15" xfId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169" fontId="3" fillId="0" borderId="19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8" fontId="3" fillId="0" borderId="19" xfId="1" applyNumberFormat="1" applyFont="1" applyBorder="1" applyAlignment="1">
      <alignment horizontal="left"/>
    </xf>
    <xf numFmtId="168" fontId="3" fillId="0" borderId="20" xfId="1" applyNumberFormat="1" applyFont="1" applyBorder="1" applyAlignment="1">
      <alignment horizontal="left"/>
    </xf>
    <xf numFmtId="168" fontId="3" fillId="0" borderId="18" xfId="1" applyNumberFormat="1" applyFont="1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5" fillId="3" borderId="0" xfId="2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1" xfId="4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8" xfId="4" applyFont="1" applyFill="1" applyBorder="1" applyAlignment="1">
      <alignment horizontal="center" vertical="center" wrapText="1"/>
    </xf>
    <xf numFmtId="0" fontId="2" fillId="2" borderId="29" xfId="4" applyFont="1" applyFill="1" applyBorder="1" applyAlignment="1">
      <alignment horizontal="center" vertical="center" wrapText="1"/>
    </xf>
    <xf numFmtId="0" fontId="2" fillId="2" borderId="14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0" xfId="0" applyFont="1" applyFill="1" applyBorder="1" applyAlignment="1"/>
    <xf numFmtId="0" fontId="2" fillId="2" borderId="13" xfId="0" applyFont="1" applyFill="1" applyBorder="1" applyAlignment="1">
      <alignment horizontal="center" vertical="center"/>
    </xf>
    <xf numFmtId="170" fontId="3" fillId="0" borderId="16" xfId="0" applyNumberFormat="1" applyFont="1" applyFill="1" applyBorder="1" applyAlignment="1">
      <alignment horizontal="center"/>
    </xf>
    <xf numFmtId="0" fontId="2" fillId="2" borderId="30" xfId="4" applyFont="1" applyFill="1" applyBorder="1" applyAlignment="1">
      <alignment horizontal="center" vertical="center" wrapText="1"/>
    </xf>
    <xf numFmtId="164" fontId="3" fillId="0" borderId="16" xfId="3" applyNumberFormat="1" applyFont="1" applyFill="1" applyBorder="1" applyAlignment="1">
      <alignment horizontal="center"/>
    </xf>
    <xf numFmtId="171" fontId="3" fillId="0" borderId="19" xfId="0" applyNumberFormat="1" applyFont="1" applyFill="1" applyBorder="1" applyAlignment="1">
      <alignment horizontal="center"/>
    </xf>
    <xf numFmtId="0" fontId="2" fillId="2" borderId="25" xfId="4" applyFont="1" applyFill="1" applyBorder="1" applyAlignment="1">
      <alignment horizontal="center" vertical="center" wrapText="1"/>
    </xf>
    <xf numFmtId="0" fontId="2" fillId="2" borderId="13" xfId="4" applyFont="1" applyFill="1" applyBorder="1" applyAlignment="1">
      <alignment horizontal="center" vertical="center" wrapText="1"/>
    </xf>
    <xf numFmtId="0" fontId="2" fillId="2" borderId="26" xfId="4" applyFont="1" applyFill="1" applyBorder="1" applyAlignment="1">
      <alignment horizontal="center" vertical="center" wrapText="1"/>
    </xf>
    <xf numFmtId="0" fontId="2" fillId="2" borderId="27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/>
    </xf>
    <xf numFmtId="0" fontId="2" fillId="2" borderId="10" xfId="4" applyFont="1" applyFill="1" applyBorder="1" applyAlignment="1">
      <alignment horizontal="center"/>
    </xf>
    <xf numFmtId="0" fontId="2" fillId="2" borderId="31" xfId="4" applyFont="1" applyFill="1" applyBorder="1" applyAlignment="1">
      <alignment horizontal="center"/>
    </xf>
    <xf numFmtId="0" fontId="2" fillId="2" borderId="22" xfId="4" applyFont="1" applyFill="1" applyBorder="1" applyAlignment="1">
      <alignment horizontal="center"/>
    </xf>
    <xf numFmtId="0" fontId="2" fillId="2" borderId="21" xfId="4" applyFont="1" applyFill="1" applyBorder="1" applyAlignment="1">
      <alignment horizontal="center"/>
    </xf>
    <xf numFmtId="0" fontId="2" fillId="2" borderId="4" xfId="4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171" fontId="3" fillId="0" borderId="20" xfId="0" applyNumberFormat="1" applyFont="1" applyFill="1" applyBorder="1" applyAlignment="1">
      <alignment horizontal="center"/>
    </xf>
    <xf numFmtId="169" fontId="3" fillId="4" borderId="13" xfId="0" applyNumberFormat="1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169" fontId="3" fillId="4" borderId="40" xfId="0" applyNumberFormat="1" applyFont="1" applyFill="1" applyBorder="1" applyAlignment="1">
      <alignment horizontal="center"/>
    </xf>
    <xf numFmtId="169" fontId="3" fillId="4" borderId="0" xfId="0" applyNumberFormat="1" applyFont="1" applyFill="1" applyBorder="1" applyAlignment="1">
      <alignment horizontal="center"/>
    </xf>
    <xf numFmtId="169" fontId="3" fillId="4" borderId="41" xfId="0" applyNumberFormat="1" applyFont="1" applyFill="1" applyBorder="1" applyAlignment="1">
      <alignment horizontal="center"/>
    </xf>
    <xf numFmtId="169" fontId="3" fillId="4" borderId="40" xfId="3" applyNumberFormat="1" applyFont="1" applyFill="1" applyBorder="1" applyAlignment="1">
      <alignment horizontal="center"/>
    </xf>
    <xf numFmtId="169" fontId="3" fillId="4" borderId="0" xfId="3" applyNumberFormat="1" applyFont="1" applyFill="1" applyBorder="1" applyAlignment="1">
      <alignment horizontal="center"/>
    </xf>
    <xf numFmtId="169" fontId="3" fillId="4" borderId="41" xfId="3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70" fontId="3" fillId="4" borderId="40" xfId="0" applyNumberFormat="1" applyFont="1" applyFill="1" applyBorder="1" applyAlignment="1">
      <alignment horizontal="center"/>
    </xf>
    <xf numFmtId="170" fontId="3" fillId="4" borderId="0" xfId="0" applyNumberFormat="1" applyFont="1" applyFill="1" applyBorder="1" applyAlignment="1">
      <alignment horizontal="center"/>
    </xf>
    <xf numFmtId="170" fontId="3" fillId="4" borderId="41" xfId="0" applyNumberFormat="1" applyFont="1" applyFill="1" applyBorder="1" applyAlignment="1">
      <alignment horizontal="center"/>
    </xf>
    <xf numFmtId="9" fontId="3" fillId="4" borderId="0" xfId="0" applyNumberFormat="1" applyFont="1" applyFill="1" applyBorder="1" applyAlignment="1">
      <alignment horizontal="center"/>
    </xf>
    <xf numFmtId="9" fontId="3" fillId="0" borderId="9" xfId="3" applyNumberFormat="1" applyFont="1" applyFill="1" applyBorder="1" applyAlignment="1">
      <alignment horizontal="center"/>
    </xf>
    <xf numFmtId="170" fontId="3" fillId="4" borderId="40" xfId="3" applyNumberFormat="1" applyFont="1" applyFill="1" applyBorder="1" applyAlignment="1">
      <alignment horizontal="center"/>
    </xf>
    <xf numFmtId="170" fontId="3" fillId="4" borderId="0" xfId="3" applyNumberFormat="1" applyFont="1" applyFill="1" applyBorder="1" applyAlignment="1">
      <alignment horizontal="center"/>
    </xf>
    <xf numFmtId="9" fontId="3" fillId="4" borderId="0" xfId="3" applyFont="1" applyFill="1" applyBorder="1" applyAlignment="1">
      <alignment horizontal="center"/>
    </xf>
    <xf numFmtId="9" fontId="3" fillId="4" borderId="41" xfId="3" applyFont="1" applyFill="1" applyBorder="1" applyAlignment="1">
      <alignment horizontal="center"/>
    </xf>
    <xf numFmtId="170" fontId="3" fillId="4" borderId="41" xfId="3" applyNumberFormat="1" applyFont="1" applyFill="1" applyBorder="1" applyAlignment="1">
      <alignment horizontal="center"/>
    </xf>
    <xf numFmtId="164" fontId="3" fillId="4" borderId="0" xfId="3" applyNumberFormat="1" applyFont="1" applyFill="1" applyBorder="1" applyAlignment="1">
      <alignment horizontal="center"/>
    </xf>
    <xf numFmtId="9" fontId="3" fillId="4" borderId="0" xfId="3" applyNumberFormat="1" applyFont="1" applyFill="1" applyBorder="1" applyAlignment="1">
      <alignment horizontal="center"/>
    </xf>
    <xf numFmtId="1" fontId="3" fillId="4" borderId="40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" fontId="3" fillId="4" borderId="41" xfId="0" applyNumberFormat="1" applyFont="1" applyFill="1" applyBorder="1" applyAlignment="1">
      <alignment horizontal="center"/>
    </xf>
    <xf numFmtId="9" fontId="3" fillId="4" borderId="40" xfId="3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6" fontId="3" fillId="0" borderId="33" xfId="1" applyNumberFormat="1" applyFont="1" applyBorder="1" applyAlignment="1">
      <alignment horizontal="center" vertical="center"/>
    </xf>
    <xf numFmtId="166" fontId="3" fillId="0" borderId="37" xfId="1" applyNumberFormat="1" applyFont="1" applyBorder="1" applyAlignment="1">
      <alignment horizontal="center" vertical="center"/>
    </xf>
    <xf numFmtId="166" fontId="3" fillId="0" borderId="34" xfId="1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CALIFICACION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17" sqref="C17"/>
    </sheetView>
  </sheetViews>
  <sheetFormatPr baseColWidth="10" defaultRowHeight="12.75" x14ac:dyDescent="0.2"/>
  <cols>
    <col min="1" max="1" width="20.28515625" customWidth="1"/>
    <col min="2" max="2" width="17.7109375" customWidth="1"/>
    <col min="3" max="3" width="13.7109375" bestFit="1" customWidth="1"/>
    <col min="4" max="4" width="13.7109375" customWidth="1"/>
    <col min="5" max="5" width="19.28515625" customWidth="1"/>
  </cols>
  <sheetData>
    <row r="1" spans="1:5" ht="26.25" thickBot="1" x14ac:dyDescent="0.25">
      <c r="A1" s="7" t="s">
        <v>14</v>
      </c>
      <c r="B1" s="6" t="s">
        <v>11</v>
      </c>
      <c r="C1" s="6" t="s">
        <v>12</v>
      </c>
      <c r="D1" s="6" t="s">
        <v>22</v>
      </c>
      <c r="E1" s="6" t="s">
        <v>13</v>
      </c>
    </row>
    <row r="2" spans="1:5" ht="13.5" thickBot="1" x14ac:dyDescent="0.25">
      <c r="A2" s="8" t="s">
        <v>15</v>
      </c>
      <c r="B2" s="9">
        <v>38810031000</v>
      </c>
      <c r="C2" s="9">
        <v>6264606000</v>
      </c>
      <c r="D2" s="9">
        <v>8650812000</v>
      </c>
      <c r="E2" s="9">
        <v>7272687000</v>
      </c>
    </row>
    <row r="3" spans="1:5" ht="13.5" thickBot="1" x14ac:dyDescent="0.25">
      <c r="A3" s="8" t="s">
        <v>16</v>
      </c>
      <c r="B3" s="9">
        <v>22440079000</v>
      </c>
      <c r="C3" s="9">
        <v>4180890000</v>
      </c>
      <c r="D3" s="9">
        <v>4966409000</v>
      </c>
      <c r="E3" s="9">
        <v>2531824000</v>
      </c>
    </row>
    <row r="4" spans="1:5" ht="13.5" thickBot="1" x14ac:dyDescent="0.25">
      <c r="A4" s="8" t="s">
        <v>17</v>
      </c>
      <c r="B4" s="9">
        <v>53075123000</v>
      </c>
      <c r="C4" s="9">
        <v>10446585000</v>
      </c>
      <c r="D4" s="9">
        <v>12953688000</v>
      </c>
      <c r="E4" s="9">
        <v>10682841000</v>
      </c>
    </row>
    <row r="5" spans="1:5" ht="13.5" thickBot="1" x14ac:dyDescent="0.25">
      <c r="A5" s="8" t="s">
        <v>18</v>
      </c>
      <c r="B5" s="9">
        <v>24449119000</v>
      </c>
      <c r="C5" s="9">
        <v>4180890000</v>
      </c>
      <c r="D5" s="9">
        <v>4966409000</v>
      </c>
      <c r="E5" s="9">
        <v>2531824000</v>
      </c>
    </row>
    <row r="6" spans="1:5" ht="13.5" thickBot="1" x14ac:dyDescent="0.25">
      <c r="A6" s="8" t="s">
        <v>19</v>
      </c>
      <c r="B6" s="9">
        <v>28626004000</v>
      </c>
      <c r="C6" s="9">
        <v>6265695000</v>
      </c>
      <c r="D6" s="9">
        <f>+D4-D5</f>
        <v>7987279000</v>
      </c>
      <c r="E6" s="9">
        <v>8151017000</v>
      </c>
    </row>
    <row r="7" spans="1:5" ht="13.5" thickBot="1" x14ac:dyDescent="0.25">
      <c r="A7" s="10" t="s">
        <v>20</v>
      </c>
      <c r="B7" s="11">
        <v>1.73</v>
      </c>
      <c r="C7" s="15">
        <f>+C2/C3</f>
        <v>1.4983905340728887</v>
      </c>
      <c r="D7" s="15">
        <f>+D2/D3</f>
        <v>1.7418645947202496</v>
      </c>
      <c r="E7" s="11">
        <v>2.87</v>
      </c>
    </row>
    <row r="8" spans="1:5" ht="13.5" thickBot="1" x14ac:dyDescent="0.25">
      <c r="A8" s="10" t="s">
        <v>21</v>
      </c>
      <c r="B8" s="12">
        <v>0.4607</v>
      </c>
      <c r="C8" s="12">
        <v>0.4002</v>
      </c>
      <c r="D8" s="12">
        <f>+D5/D4</f>
        <v>0.38339729967249481</v>
      </c>
      <c r="E8" s="12">
        <v>0.23699999999999999</v>
      </c>
    </row>
    <row r="9" spans="1:5" ht="13.5" thickBot="1" x14ac:dyDescent="0.25">
      <c r="A9" s="13"/>
      <c r="B9" s="14" t="s">
        <v>0</v>
      </c>
      <c r="C9" s="14" t="s">
        <v>0</v>
      </c>
      <c r="D9" s="14" t="s">
        <v>0</v>
      </c>
      <c r="E9" s="14" t="s">
        <v>0</v>
      </c>
    </row>
  </sheetData>
  <phoneticPr fontId="8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workbookViewId="0">
      <selection activeCell="A16" sqref="A16"/>
    </sheetView>
  </sheetViews>
  <sheetFormatPr baseColWidth="10" defaultRowHeight="13.5" x14ac:dyDescent="0.2"/>
  <cols>
    <col min="1" max="1" width="70.85546875" style="1" customWidth="1"/>
    <col min="2" max="15" width="8.28515625" style="1" customWidth="1"/>
    <col min="16" max="16" width="10.28515625" style="1" customWidth="1"/>
    <col min="17" max="17" width="8.28515625" style="1" customWidth="1"/>
    <col min="18" max="18" width="11.140625" style="1" customWidth="1"/>
    <col min="19" max="19" width="8.5703125" style="1" customWidth="1"/>
    <col min="20" max="20" width="8.28515625" style="1" customWidth="1"/>
    <col min="21" max="21" width="12.5703125" style="1" customWidth="1"/>
    <col min="22" max="23" width="8.28515625" style="1" customWidth="1"/>
    <col min="24" max="24" width="14.28515625" style="1" bestFit="1" customWidth="1"/>
    <col min="25" max="25" width="15.85546875" style="1" bestFit="1" customWidth="1"/>
    <col min="26" max="26" width="14.28515625" style="1" bestFit="1" customWidth="1"/>
    <col min="27" max="16384" width="11.42578125" style="1"/>
  </cols>
  <sheetData>
    <row r="1" spans="1:23" ht="30" x14ac:dyDescent="0.4">
      <c r="A1" s="125" t="s">
        <v>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</row>
    <row r="2" spans="1:23" x14ac:dyDescent="0.2">
      <c r="A2" s="126" t="s">
        <v>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 x14ac:dyDescent="0.2">
      <c r="A3" s="126" t="s">
        <v>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5" spans="1:23" ht="15.75" x14ac:dyDescent="0.25">
      <c r="A5" s="213" t="s">
        <v>116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</row>
    <row r="6" spans="1:23" ht="15.75" x14ac:dyDescent="0.25">
      <c r="A6" s="213" t="s">
        <v>26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</row>
    <row r="7" spans="1:23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ht="16.5" thickBot="1" x14ac:dyDescent="0.3">
      <c r="A8" s="65" t="s">
        <v>129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8.600000000000001" customHeight="1" thickBot="1" x14ac:dyDescent="0.25">
      <c r="A9" s="135" t="s">
        <v>8</v>
      </c>
      <c r="B9" s="115" t="s">
        <v>52</v>
      </c>
      <c r="C9" s="124"/>
      <c r="D9" s="124"/>
      <c r="E9" s="116"/>
      <c r="F9" s="115" t="s">
        <v>42</v>
      </c>
      <c r="G9" s="124"/>
      <c r="H9" s="124"/>
      <c r="I9" s="116"/>
      <c r="J9" s="115" t="s">
        <v>35</v>
      </c>
      <c r="K9" s="124"/>
      <c r="L9" s="124"/>
      <c r="M9" s="116"/>
      <c r="N9" s="115" t="s">
        <v>45</v>
      </c>
      <c r="O9" s="124"/>
      <c r="P9" s="124"/>
      <c r="Q9" s="116"/>
      <c r="R9" s="115" t="s">
        <v>48</v>
      </c>
      <c r="S9" s="124"/>
      <c r="T9" s="124"/>
      <c r="U9" s="124"/>
      <c r="V9" s="124"/>
      <c r="W9" s="116"/>
    </row>
    <row r="10" spans="1:23" ht="44.25" customHeight="1" thickBot="1" x14ac:dyDescent="0.25">
      <c r="A10" s="136"/>
      <c r="B10" s="132" t="s">
        <v>58</v>
      </c>
      <c r="C10" s="133"/>
      <c r="D10" s="132" t="s">
        <v>59</v>
      </c>
      <c r="E10" s="133"/>
      <c r="F10" s="131" t="s">
        <v>60</v>
      </c>
      <c r="G10" s="131"/>
      <c r="H10" s="131" t="s">
        <v>61</v>
      </c>
      <c r="I10" s="131"/>
      <c r="J10" s="141" t="s">
        <v>62</v>
      </c>
      <c r="K10" s="133"/>
      <c r="L10" s="132" t="s">
        <v>82</v>
      </c>
      <c r="M10" s="133"/>
      <c r="N10" s="132" t="s">
        <v>64</v>
      </c>
      <c r="O10" s="133"/>
      <c r="P10" s="132" t="s">
        <v>65</v>
      </c>
      <c r="Q10" s="141"/>
      <c r="R10" s="139" t="s">
        <v>66</v>
      </c>
      <c r="S10" s="140"/>
      <c r="T10" s="139" t="s">
        <v>67</v>
      </c>
      <c r="U10" s="140"/>
      <c r="V10" s="150" t="s">
        <v>68</v>
      </c>
      <c r="W10" s="140"/>
    </row>
    <row r="11" spans="1:23" ht="14.25" thickBot="1" x14ac:dyDescent="0.25">
      <c r="A11" s="137"/>
      <c r="B11" s="134" t="s">
        <v>0</v>
      </c>
      <c r="C11" s="134"/>
      <c r="D11" s="134" t="s">
        <v>0</v>
      </c>
      <c r="E11" s="134"/>
      <c r="F11" s="96" t="s">
        <v>0</v>
      </c>
      <c r="G11" s="118"/>
      <c r="H11" s="118"/>
      <c r="I11" s="97"/>
      <c r="J11" s="96" t="s">
        <v>0</v>
      </c>
      <c r="K11" s="118"/>
      <c r="L11" s="118"/>
      <c r="M11" s="97"/>
      <c r="N11" s="96" t="s">
        <v>0</v>
      </c>
      <c r="O11" s="118"/>
      <c r="P11" s="118"/>
      <c r="Q11" s="97"/>
      <c r="R11" s="96" t="s">
        <v>0</v>
      </c>
      <c r="S11" s="118"/>
      <c r="T11" s="118"/>
      <c r="U11" s="118"/>
      <c r="V11" s="118"/>
      <c r="W11" s="97"/>
    </row>
    <row r="12" spans="1:23" ht="14.25" thickBot="1" x14ac:dyDescent="0.25">
      <c r="A12" s="138"/>
      <c r="B12" s="96" t="s">
        <v>1</v>
      </c>
      <c r="C12" s="97"/>
      <c r="D12" s="96" t="s">
        <v>2</v>
      </c>
      <c r="E12" s="97"/>
      <c r="F12" s="96" t="s">
        <v>1</v>
      </c>
      <c r="G12" s="97"/>
      <c r="H12" s="96" t="s">
        <v>2</v>
      </c>
      <c r="I12" s="97"/>
      <c r="J12" s="96" t="s">
        <v>1</v>
      </c>
      <c r="K12" s="97"/>
      <c r="L12" s="96" t="s">
        <v>2</v>
      </c>
      <c r="M12" s="97"/>
      <c r="N12" s="96" t="s">
        <v>1</v>
      </c>
      <c r="O12" s="97"/>
      <c r="P12" s="96" t="s">
        <v>2</v>
      </c>
      <c r="Q12" s="97"/>
      <c r="R12" s="96" t="s">
        <v>1</v>
      </c>
      <c r="S12" s="118"/>
      <c r="T12" s="97"/>
      <c r="U12" s="96" t="s">
        <v>2</v>
      </c>
      <c r="V12" s="118"/>
      <c r="W12" s="97"/>
    </row>
    <row r="13" spans="1:23" ht="14.25" thickBot="1" x14ac:dyDescent="0.25">
      <c r="A13" s="127" t="s">
        <v>23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9"/>
    </row>
    <row r="14" spans="1:23" ht="54" x14ac:dyDescent="0.2">
      <c r="A14" s="18" t="s">
        <v>33</v>
      </c>
      <c r="B14" s="78" t="s">
        <v>3</v>
      </c>
      <c r="C14" s="80"/>
      <c r="D14" s="78"/>
      <c r="E14" s="80"/>
      <c r="F14" s="78" t="s">
        <v>3</v>
      </c>
      <c r="G14" s="80"/>
      <c r="H14" s="78"/>
      <c r="I14" s="80"/>
      <c r="J14" s="78" t="s">
        <v>3</v>
      </c>
      <c r="K14" s="80"/>
      <c r="L14" s="78"/>
      <c r="M14" s="80"/>
      <c r="N14" s="78" t="s">
        <v>3</v>
      </c>
      <c r="O14" s="80"/>
      <c r="P14" s="78"/>
      <c r="Q14" s="80"/>
      <c r="R14" s="78" t="s">
        <v>3</v>
      </c>
      <c r="S14" s="79"/>
      <c r="T14" s="80"/>
      <c r="U14" s="69"/>
      <c r="V14" s="70"/>
      <c r="W14" s="71"/>
    </row>
    <row r="15" spans="1:23" ht="27" x14ac:dyDescent="0.2">
      <c r="A15" s="18" t="s">
        <v>31</v>
      </c>
      <c r="B15" s="81" t="s">
        <v>3</v>
      </c>
      <c r="C15" s="83"/>
      <c r="D15" s="81"/>
      <c r="E15" s="83"/>
      <c r="F15" s="81" t="s">
        <v>3</v>
      </c>
      <c r="G15" s="83"/>
      <c r="H15" s="81"/>
      <c r="I15" s="83"/>
      <c r="J15" s="81" t="s">
        <v>3</v>
      </c>
      <c r="K15" s="83"/>
      <c r="L15" s="81"/>
      <c r="M15" s="83"/>
      <c r="N15" s="81" t="s">
        <v>3</v>
      </c>
      <c r="O15" s="83"/>
      <c r="P15" s="81"/>
      <c r="Q15" s="83"/>
      <c r="R15" s="81" t="s">
        <v>3</v>
      </c>
      <c r="S15" s="82"/>
      <c r="T15" s="83"/>
      <c r="U15" s="72"/>
      <c r="V15" s="73"/>
      <c r="W15" s="74"/>
    </row>
    <row r="16" spans="1:23" ht="84" customHeight="1" x14ac:dyDescent="0.2">
      <c r="A16" s="18" t="s">
        <v>32</v>
      </c>
      <c r="B16" s="81" t="s">
        <v>3</v>
      </c>
      <c r="C16" s="83"/>
      <c r="D16" s="81"/>
      <c r="E16" s="83"/>
      <c r="F16" s="81" t="s">
        <v>3</v>
      </c>
      <c r="G16" s="83"/>
      <c r="H16" s="81"/>
      <c r="I16" s="83"/>
      <c r="J16" s="81" t="s">
        <v>3</v>
      </c>
      <c r="K16" s="83"/>
      <c r="L16" s="81"/>
      <c r="M16" s="83"/>
      <c r="N16" s="81" t="s">
        <v>3</v>
      </c>
      <c r="O16" s="83"/>
      <c r="P16" s="81"/>
      <c r="Q16" s="83"/>
      <c r="R16" s="81" t="s">
        <v>3</v>
      </c>
      <c r="S16" s="82"/>
      <c r="T16" s="83"/>
      <c r="U16" s="72"/>
      <c r="V16" s="73"/>
      <c r="W16" s="74"/>
    </row>
    <row r="17" spans="1:28" ht="14.25" thickBot="1" x14ac:dyDescent="0.25">
      <c r="A17" s="24" t="s">
        <v>34</v>
      </c>
      <c r="B17" s="66" t="s">
        <v>3</v>
      </c>
      <c r="C17" s="84"/>
      <c r="D17" s="66"/>
      <c r="E17" s="84"/>
      <c r="F17" s="66" t="s">
        <v>3</v>
      </c>
      <c r="G17" s="84"/>
      <c r="H17" s="66"/>
      <c r="I17" s="84"/>
      <c r="J17" s="66" t="s">
        <v>3</v>
      </c>
      <c r="K17" s="84"/>
      <c r="L17" s="66"/>
      <c r="M17" s="84"/>
      <c r="N17" s="66" t="s">
        <v>3</v>
      </c>
      <c r="O17" s="84"/>
      <c r="P17" s="66"/>
      <c r="Q17" s="84"/>
      <c r="R17" s="66" t="s">
        <v>3</v>
      </c>
      <c r="S17" s="67"/>
      <c r="T17" s="84"/>
      <c r="U17" s="75"/>
      <c r="V17" s="76"/>
      <c r="W17" s="77"/>
    </row>
    <row r="18" spans="1:28" ht="14.25" thickBot="1" x14ac:dyDescent="0.25">
      <c r="A18" s="127" t="s">
        <v>24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48"/>
      <c r="S18" s="148"/>
      <c r="T18" s="148"/>
      <c r="U18" s="148"/>
      <c r="V18" s="148"/>
      <c r="W18" s="148"/>
    </row>
    <row r="19" spans="1:28" ht="86.25" customHeight="1" x14ac:dyDescent="0.2">
      <c r="A19" s="16" t="s">
        <v>117</v>
      </c>
      <c r="B19" s="78" t="s">
        <v>3</v>
      </c>
      <c r="C19" s="80"/>
      <c r="D19" s="78"/>
      <c r="E19" s="80"/>
      <c r="F19" s="152" t="s">
        <v>3</v>
      </c>
      <c r="G19" s="80"/>
      <c r="H19" s="152"/>
      <c r="I19" s="80"/>
      <c r="J19" s="152" t="s">
        <v>3</v>
      </c>
      <c r="K19" s="80"/>
      <c r="L19" s="152"/>
      <c r="M19" s="80"/>
      <c r="N19" s="78" t="s">
        <v>3</v>
      </c>
      <c r="O19" s="80"/>
      <c r="P19" s="78"/>
      <c r="Q19" s="79"/>
      <c r="R19" s="119" t="s">
        <v>3</v>
      </c>
      <c r="S19" s="79"/>
      <c r="T19" s="80"/>
      <c r="U19" s="119"/>
      <c r="V19" s="79"/>
      <c r="W19" s="80"/>
      <c r="X19" s="2"/>
    </row>
    <row r="20" spans="1:28" x14ac:dyDescent="0.2">
      <c r="A20" s="16"/>
      <c r="B20" s="81" t="s">
        <v>119</v>
      </c>
      <c r="C20" s="82"/>
      <c r="D20" s="82"/>
      <c r="E20" s="83"/>
      <c r="F20" s="110" t="s">
        <v>120</v>
      </c>
      <c r="G20" s="111"/>
      <c r="H20" s="111"/>
      <c r="I20" s="112"/>
      <c r="J20" s="110" t="s">
        <v>121</v>
      </c>
      <c r="K20" s="111"/>
      <c r="L20" s="111"/>
      <c r="M20" s="112"/>
      <c r="N20" s="110" t="s">
        <v>122</v>
      </c>
      <c r="O20" s="111"/>
      <c r="P20" s="111"/>
      <c r="Q20" s="111"/>
      <c r="R20" s="81" t="s">
        <v>123</v>
      </c>
      <c r="S20" s="82"/>
      <c r="T20" s="82"/>
      <c r="U20" s="82"/>
      <c r="V20" s="82"/>
      <c r="W20" s="83"/>
      <c r="X20" s="2"/>
    </row>
    <row r="21" spans="1:28" x14ac:dyDescent="0.2">
      <c r="A21" s="16" t="s">
        <v>53</v>
      </c>
      <c r="B21" s="86">
        <f>2816.596-1175.197963</f>
        <v>1641.3980369999999</v>
      </c>
      <c r="C21" s="87"/>
      <c r="D21" s="86">
        <f>2631.487-2453.169</f>
        <v>178.31800000000021</v>
      </c>
      <c r="E21" s="87"/>
      <c r="F21" s="86">
        <f>+(31804239-25395016)/1000</f>
        <v>6409.223</v>
      </c>
      <c r="G21" s="87"/>
      <c r="H21" s="86">
        <f>+(24398355-9987710)/1000</f>
        <v>14410.645</v>
      </c>
      <c r="I21" s="87"/>
      <c r="J21" s="86">
        <f>+(9598315058-7981161939)/1000000</f>
        <v>1617.1531190000001</v>
      </c>
      <c r="K21" s="87"/>
      <c r="L21" s="86">
        <f>(15515822294-10230517083)/1000000</f>
        <v>5285.3052109999999</v>
      </c>
      <c r="M21" s="87"/>
      <c r="N21" s="86">
        <f>(3052492284-1887034530)/1000000</f>
        <v>1165.457754</v>
      </c>
      <c r="O21" s="87"/>
      <c r="P21" s="86">
        <f>+(68502643000-45471515000)/1000000</f>
        <v>23031.128000000001</v>
      </c>
      <c r="Q21" s="88"/>
      <c r="R21" s="86">
        <f>3236.155-1847.851</f>
        <v>1388.3040000000001</v>
      </c>
      <c r="S21" s="87"/>
      <c r="T21" s="86">
        <f>+(854424933-721953488)/1000000</f>
        <v>132.47144499999999</v>
      </c>
      <c r="U21" s="87"/>
      <c r="V21" s="86">
        <f>5063.252-346.089</f>
        <v>4717.1630000000005</v>
      </c>
      <c r="W21" s="87"/>
      <c r="X21" s="2"/>
    </row>
    <row r="22" spans="1:28" x14ac:dyDescent="0.2">
      <c r="A22" s="16" t="s">
        <v>54</v>
      </c>
      <c r="B22" s="86">
        <f>611.78+2716.288-538.289-195.6-222.79-16.418</f>
        <v>2354.9710000000005</v>
      </c>
      <c r="C22" s="87"/>
      <c r="D22" s="86">
        <f>2285.41-2490.82</f>
        <v>-205.41000000000031</v>
      </c>
      <c r="E22" s="87"/>
      <c r="F22" s="86">
        <f>+(51470488-18252556)/1000</f>
        <v>33217.932000000001</v>
      </c>
      <c r="G22" s="87"/>
      <c r="H22" s="86">
        <f>+(19061450-7829525)/1000</f>
        <v>11231.924999999999</v>
      </c>
      <c r="I22" s="87"/>
      <c r="J22" s="86">
        <f>(7004904339-4879946908)/1000000</f>
        <v>2124.9574309999998</v>
      </c>
      <c r="K22" s="87"/>
      <c r="L22" s="86">
        <f>+(10710935309-5628645473)/1000000</f>
        <v>5082.2898359999999</v>
      </c>
      <c r="M22" s="87"/>
      <c r="N22" s="86">
        <f>(1415540492-764149562)/1000000</f>
        <v>651.39093000000003</v>
      </c>
      <c r="O22" s="87"/>
      <c r="P22" s="86">
        <f>+(54992266881-37108166748)/1000000</f>
        <v>17884.100133</v>
      </c>
      <c r="Q22" s="88"/>
      <c r="R22" s="101">
        <f>9889.562-9062.588</f>
        <v>826.97400000000016</v>
      </c>
      <c r="S22" s="102"/>
      <c r="T22" s="101">
        <f>936.02-508.645</f>
        <v>427.375</v>
      </c>
      <c r="U22" s="87"/>
      <c r="V22" s="86">
        <f>4417.91-225.164</f>
        <v>4192.7460000000001</v>
      </c>
      <c r="W22" s="87"/>
      <c r="X22" s="2"/>
      <c r="Y22" s="1" t="s">
        <v>96</v>
      </c>
      <c r="Z22" s="1" t="s">
        <v>100</v>
      </c>
      <c r="AA22" s="1" t="s">
        <v>101</v>
      </c>
    </row>
    <row r="23" spans="1:28" ht="40.5" x14ac:dyDescent="0.2">
      <c r="A23" s="16" t="s">
        <v>37</v>
      </c>
      <c r="B23" s="81" t="s">
        <v>3</v>
      </c>
      <c r="C23" s="83"/>
      <c r="D23" s="81"/>
      <c r="E23" s="83"/>
      <c r="F23" s="103" t="s">
        <v>3</v>
      </c>
      <c r="G23" s="104"/>
      <c r="H23" s="103"/>
      <c r="I23" s="104"/>
      <c r="J23" s="81" t="s">
        <v>3</v>
      </c>
      <c r="K23" s="83"/>
      <c r="L23" s="81"/>
      <c r="M23" s="83"/>
      <c r="N23" s="81" t="s">
        <v>3</v>
      </c>
      <c r="O23" s="83"/>
      <c r="P23" s="81"/>
      <c r="Q23" s="82"/>
      <c r="R23" s="120" t="s">
        <v>3</v>
      </c>
      <c r="S23" s="82"/>
      <c r="T23" s="83"/>
      <c r="U23" s="120"/>
      <c r="V23" s="82"/>
      <c r="W23" s="83"/>
      <c r="X23" s="2"/>
      <c r="Y23" s="1">
        <v>2016</v>
      </c>
    </row>
    <row r="24" spans="1:28" x14ac:dyDescent="0.2">
      <c r="A24" s="16"/>
      <c r="B24" s="81" t="s">
        <v>115</v>
      </c>
      <c r="C24" s="82"/>
      <c r="D24" s="82"/>
      <c r="E24" s="83"/>
      <c r="F24" s="108" t="s">
        <v>95</v>
      </c>
      <c r="G24" s="109"/>
      <c r="H24" s="109"/>
      <c r="I24" s="149"/>
      <c r="J24" s="108" t="s">
        <v>90</v>
      </c>
      <c r="K24" s="109"/>
      <c r="L24" s="109"/>
      <c r="M24" s="149"/>
      <c r="N24" s="108" t="s">
        <v>89</v>
      </c>
      <c r="O24" s="109"/>
      <c r="P24" s="109"/>
      <c r="Q24" s="109"/>
      <c r="R24" s="100" t="s">
        <v>105</v>
      </c>
      <c r="S24" s="82"/>
      <c r="T24" s="82"/>
      <c r="U24" s="82"/>
      <c r="V24" s="82"/>
      <c r="W24" s="83"/>
      <c r="X24" s="2"/>
      <c r="Y24" s="37">
        <f>+Y25/Y26</f>
        <v>0.79703022068200158</v>
      </c>
      <c r="Z24" s="37">
        <f>+Z25/Z26</f>
        <v>0.93674708695040554</v>
      </c>
      <c r="AA24" s="37">
        <f>+AA25/AA26</f>
        <v>0.51071360626699958</v>
      </c>
      <c r="AB24" s="38"/>
    </row>
    <row r="25" spans="1:28" x14ac:dyDescent="0.2">
      <c r="A25" s="16" t="s">
        <v>55</v>
      </c>
      <c r="B25" s="89">
        <f>1175.197/3023.196</f>
        <v>0.38872669850052721</v>
      </c>
      <c r="C25" s="90"/>
      <c r="D25" s="92">
        <f>2470.7/2919.1</f>
        <v>0.84639101092802571</v>
      </c>
      <c r="E25" s="93"/>
      <c r="F25" s="89">
        <f>28256288/45112818</f>
        <v>0.62634721688190709</v>
      </c>
      <c r="G25" s="90"/>
      <c r="H25" s="89">
        <f>11337890/28078961</f>
        <v>0.40378595205143097</v>
      </c>
      <c r="I25" s="90"/>
      <c r="J25" s="89">
        <f>8220035939/9649708703</f>
        <v>0.8518429096667417</v>
      </c>
      <c r="K25" s="90"/>
      <c r="L25" s="89">
        <f>12840706609/19888385369</f>
        <v>0.64563846540377245</v>
      </c>
      <c r="M25" s="90"/>
      <c r="N25" s="89">
        <f>2259869530/3427343168</f>
        <v>0.65936482553007081</v>
      </c>
      <c r="O25" s="90"/>
      <c r="P25" s="89">
        <f>57046341/81755426</f>
        <v>0.69776825577301749</v>
      </c>
      <c r="Q25" s="91"/>
      <c r="R25" s="103">
        <v>0.93674708695040554</v>
      </c>
      <c r="S25" s="104"/>
      <c r="T25" s="103">
        <v>0.79700000000000004</v>
      </c>
      <c r="U25" s="104"/>
      <c r="V25" s="89">
        <v>0.51100000000000001</v>
      </c>
      <c r="W25" s="90"/>
      <c r="X25" s="2" t="s">
        <v>98</v>
      </c>
      <c r="Y25" s="39">
        <f>721953488/1000000</f>
        <v>721.95348799999999</v>
      </c>
      <c r="Z25" s="40">
        <v>3562.585</v>
      </c>
      <c r="AA25" s="40">
        <v>2955.636</v>
      </c>
      <c r="AB25" s="40">
        <f>SUM(Y25:AA25)</f>
        <v>7240.1744880000006</v>
      </c>
    </row>
    <row r="26" spans="1:28" x14ac:dyDescent="0.2">
      <c r="A26" s="16" t="s">
        <v>56</v>
      </c>
      <c r="B26" s="89">
        <f>1235762720.92/3536862708.13</f>
        <v>0.34939516257711034</v>
      </c>
      <c r="C26" s="90"/>
      <c r="D26" s="100">
        <f>2530.826/2822.473</f>
        <v>0.89666969356305626</v>
      </c>
      <c r="E26" s="83"/>
      <c r="F26" s="89">
        <f>38468487/63902199</f>
        <v>0.60199003480302771</v>
      </c>
      <c r="G26" s="90"/>
      <c r="H26" s="89">
        <f>9026759/22123085</f>
        <v>0.40802442335686906</v>
      </c>
      <c r="I26" s="90"/>
      <c r="J26" s="89">
        <f>4879946908/7063068982</f>
        <v>0.69091027150327777</v>
      </c>
      <c r="K26" s="90"/>
      <c r="L26" s="89">
        <f>7996836164/14731490044</f>
        <v>0.54283960007542054</v>
      </c>
      <c r="M26" s="90"/>
      <c r="N26" s="89">
        <f>1412281583/3048131712</f>
        <v>0.4633269544882449</v>
      </c>
      <c r="O26" s="90"/>
      <c r="P26" s="89">
        <f>44884719726/67988313539</f>
        <v>0.6601828665782814</v>
      </c>
      <c r="Q26" s="91"/>
      <c r="R26" s="89">
        <v>0.8626121283324466</v>
      </c>
      <c r="S26" s="151"/>
      <c r="T26" s="108">
        <v>0.3471434518812746</v>
      </c>
      <c r="U26" s="83"/>
      <c r="V26" s="108">
        <v>0.50729536709046874</v>
      </c>
      <c r="W26" s="83"/>
      <c r="X26" s="2" t="s">
        <v>97</v>
      </c>
      <c r="Y26" s="39">
        <v>905.80440899999996</v>
      </c>
      <c r="Z26" s="40">
        <v>3803.145</v>
      </c>
      <c r="AA26" s="40">
        <v>5787.2669999999998</v>
      </c>
      <c r="AB26" s="40">
        <f>SUM(Y26:AA26)</f>
        <v>10496.216409000001</v>
      </c>
    </row>
    <row r="27" spans="1:28" ht="40.5" x14ac:dyDescent="0.2">
      <c r="A27" s="23" t="s">
        <v>118</v>
      </c>
      <c r="B27" s="81" t="s">
        <v>3</v>
      </c>
      <c r="C27" s="83"/>
      <c r="D27" s="81"/>
      <c r="E27" s="83"/>
      <c r="F27" s="81" t="s">
        <v>3</v>
      </c>
      <c r="G27" s="83"/>
      <c r="H27" s="89"/>
      <c r="I27" s="90"/>
      <c r="J27" s="81" t="s">
        <v>3</v>
      </c>
      <c r="K27" s="83"/>
      <c r="L27" s="89"/>
      <c r="M27" s="90"/>
      <c r="N27" s="81" t="s">
        <v>3</v>
      </c>
      <c r="O27" s="83"/>
      <c r="P27" s="89"/>
      <c r="Q27" s="91"/>
      <c r="R27" s="108" t="s">
        <v>3</v>
      </c>
      <c r="S27" s="82"/>
      <c r="T27" s="113"/>
      <c r="U27" s="114"/>
      <c r="V27" s="82"/>
      <c r="W27" s="83"/>
      <c r="X27" s="2"/>
      <c r="Z27" s="40"/>
      <c r="AB27" s="41">
        <f>+AB25/AB26</f>
        <v>0.68978898737185901</v>
      </c>
    </row>
    <row r="28" spans="1:28" x14ac:dyDescent="0.2">
      <c r="A28" s="23"/>
      <c r="B28" s="110" t="s">
        <v>124</v>
      </c>
      <c r="C28" s="82"/>
      <c r="D28" s="82"/>
      <c r="E28" s="83"/>
      <c r="F28" s="143" t="s">
        <v>125</v>
      </c>
      <c r="G28" s="144"/>
      <c r="H28" s="144"/>
      <c r="I28" s="145"/>
      <c r="J28" s="105" t="s">
        <v>126</v>
      </c>
      <c r="K28" s="106"/>
      <c r="L28" s="106"/>
      <c r="M28" s="107"/>
      <c r="N28" s="143" t="s">
        <v>127</v>
      </c>
      <c r="O28" s="144"/>
      <c r="P28" s="144"/>
      <c r="Q28" s="144"/>
      <c r="R28" s="110" t="s">
        <v>128</v>
      </c>
      <c r="S28" s="111"/>
      <c r="T28" s="111"/>
      <c r="U28" s="111"/>
      <c r="V28" s="111"/>
      <c r="W28" s="112"/>
      <c r="X28" s="2"/>
      <c r="Y28" s="37">
        <f>+Y29/Y30</f>
        <v>0.3471434518812746</v>
      </c>
      <c r="Z28" s="37">
        <f>+Z29/Z30</f>
        <v>0.8626121283324466</v>
      </c>
      <c r="AA28" s="37">
        <f>+AA29/AA30</f>
        <v>0.50729536709046874</v>
      </c>
      <c r="AB28" s="38"/>
    </row>
    <row r="29" spans="1:28" x14ac:dyDescent="0.2">
      <c r="A29" s="16" t="s">
        <v>80</v>
      </c>
      <c r="B29" s="86">
        <v>704.19399999999996</v>
      </c>
      <c r="C29" s="87"/>
      <c r="D29" s="86">
        <f>613.635+95</f>
        <v>708.63499999999999</v>
      </c>
      <c r="E29" s="87"/>
      <c r="F29" s="86">
        <f>+(2505000+563625)/1000</f>
        <v>3068.625</v>
      </c>
      <c r="G29" s="87"/>
      <c r="H29" s="86">
        <f>+(2094586+324404)/1000</f>
        <v>2418.9899999999998</v>
      </c>
      <c r="I29" s="87"/>
      <c r="J29" s="86">
        <f>+(550315420+20448666)/1000000</f>
        <v>570.76408600000002</v>
      </c>
      <c r="K29" s="87"/>
      <c r="L29" s="86">
        <v>1600</v>
      </c>
      <c r="M29" s="87"/>
      <c r="N29" s="86">
        <f>(600000000+1386473)/1000000</f>
        <v>601.38647300000002</v>
      </c>
      <c r="O29" s="87"/>
      <c r="P29" s="86">
        <f>(1500000+1542000)/1000</f>
        <v>3042</v>
      </c>
      <c r="Q29" s="88"/>
      <c r="R29" s="86">
        <f>56.06+32.926</f>
        <v>88.986000000000004</v>
      </c>
      <c r="S29" s="93"/>
      <c r="T29" s="86">
        <v>30</v>
      </c>
      <c r="U29" s="87"/>
      <c r="V29" s="86">
        <f>833.488+299.678</f>
        <v>1133.1660000000002</v>
      </c>
      <c r="W29" s="87"/>
      <c r="X29" s="2" t="s">
        <v>98</v>
      </c>
      <c r="Y29" s="39">
        <v>508.64499999999998</v>
      </c>
      <c r="Z29" s="40">
        <v>9339.3979999999992</v>
      </c>
      <c r="AA29" s="40">
        <v>2608.4448000000002</v>
      </c>
      <c r="AB29" s="40">
        <f>SUM(Y29:AA29)</f>
        <v>12456.487799999999</v>
      </c>
    </row>
    <row r="30" spans="1:28" ht="27" x14ac:dyDescent="0.2">
      <c r="A30" s="16" t="s">
        <v>39</v>
      </c>
      <c r="B30" s="81" t="s">
        <v>3</v>
      </c>
      <c r="C30" s="83"/>
      <c r="D30" s="81"/>
      <c r="E30" s="83"/>
      <c r="F30" s="81" t="s">
        <v>3</v>
      </c>
      <c r="G30" s="83"/>
      <c r="H30" s="81"/>
      <c r="I30" s="83"/>
      <c r="J30" s="81" t="s">
        <v>3</v>
      </c>
      <c r="K30" s="83"/>
      <c r="L30" s="81"/>
      <c r="M30" s="83"/>
      <c r="N30" s="81" t="s">
        <v>3</v>
      </c>
      <c r="O30" s="83"/>
      <c r="P30" s="81"/>
      <c r="Q30" s="82"/>
      <c r="R30" s="81" t="s">
        <v>3</v>
      </c>
      <c r="S30" s="82"/>
      <c r="T30" s="113"/>
      <c r="U30" s="114"/>
      <c r="V30" s="82"/>
      <c r="W30" s="83"/>
      <c r="X30" s="2" t="s">
        <v>97</v>
      </c>
      <c r="Y30" s="39">
        <v>1465.23</v>
      </c>
      <c r="Z30" s="40">
        <v>10826.88</v>
      </c>
      <c r="AA30" s="40">
        <v>5141.866</v>
      </c>
      <c r="AB30" s="40">
        <f>SUM(Y30:AA30)</f>
        <v>17433.975999999999</v>
      </c>
    </row>
    <row r="31" spans="1:28" x14ac:dyDescent="0.2">
      <c r="A31" s="16" t="s">
        <v>41</v>
      </c>
      <c r="B31" s="81" t="s">
        <v>108</v>
      </c>
      <c r="C31" s="82"/>
      <c r="D31" s="82"/>
      <c r="E31" s="83"/>
      <c r="F31" s="81" t="s">
        <v>93</v>
      </c>
      <c r="G31" s="82"/>
      <c r="H31" s="82"/>
      <c r="I31" s="83"/>
      <c r="J31" s="81" t="s">
        <v>92</v>
      </c>
      <c r="K31" s="82"/>
      <c r="L31" s="82"/>
      <c r="M31" s="83"/>
      <c r="N31" s="81" t="s">
        <v>88</v>
      </c>
      <c r="O31" s="82"/>
      <c r="P31" s="82"/>
      <c r="Q31" s="82"/>
      <c r="R31" s="81" t="s">
        <v>104</v>
      </c>
      <c r="S31" s="82"/>
      <c r="T31" s="82"/>
      <c r="U31" s="82"/>
      <c r="V31" s="82"/>
      <c r="W31" s="83"/>
      <c r="X31" s="2"/>
    </row>
    <row r="32" spans="1:28" x14ac:dyDescent="0.2">
      <c r="A32" s="16" t="s">
        <v>41</v>
      </c>
      <c r="B32" s="92" t="s">
        <v>106</v>
      </c>
      <c r="C32" s="93"/>
      <c r="D32" s="92" t="s">
        <v>107</v>
      </c>
      <c r="E32" s="93"/>
      <c r="F32" s="92" t="s">
        <v>85</v>
      </c>
      <c r="G32" s="93"/>
      <c r="H32" s="92" t="s">
        <v>87</v>
      </c>
      <c r="I32" s="93"/>
      <c r="J32" s="92" t="s">
        <v>83</v>
      </c>
      <c r="K32" s="93"/>
      <c r="L32" s="92" t="s">
        <v>84</v>
      </c>
      <c r="M32" s="93"/>
      <c r="N32" s="92" t="s">
        <v>81</v>
      </c>
      <c r="O32" s="93"/>
      <c r="P32" s="92" t="s">
        <v>86</v>
      </c>
      <c r="Q32" s="94"/>
      <c r="R32" s="92" t="s">
        <v>102</v>
      </c>
      <c r="S32" s="93"/>
      <c r="T32" s="92" t="s">
        <v>99</v>
      </c>
      <c r="U32" s="93"/>
      <c r="V32" s="92" t="s">
        <v>103</v>
      </c>
      <c r="W32" s="93"/>
      <c r="X32" s="2"/>
    </row>
    <row r="33" spans="1:24" ht="27.75" thickBot="1" x14ac:dyDescent="0.25">
      <c r="A33" s="16" t="s">
        <v>40</v>
      </c>
      <c r="B33" s="66" t="s">
        <v>3</v>
      </c>
      <c r="C33" s="84"/>
      <c r="D33" s="66"/>
      <c r="E33" s="84"/>
      <c r="F33" s="66" t="s">
        <v>3</v>
      </c>
      <c r="G33" s="84"/>
      <c r="H33" s="66"/>
      <c r="I33" s="84"/>
      <c r="J33" s="66" t="s">
        <v>3</v>
      </c>
      <c r="K33" s="84"/>
      <c r="L33" s="66"/>
      <c r="M33" s="84"/>
      <c r="N33" s="66" t="s">
        <v>3</v>
      </c>
      <c r="O33" s="84"/>
      <c r="P33" s="66"/>
      <c r="Q33" s="84"/>
      <c r="R33" s="66" t="s">
        <v>3</v>
      </c>
      <c r="S33" s="67"/>
      <c r="T33" s="68"/>
      <c r="U33" s="85"/>
      <c r="V33" s="67"/>
      <c r="W33" s="84"/>
      <c r="X33" s="2"/>
    </row>
    <row r="34" spans="1:24" x14ac:dyDescent="0.2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7"/>
      <c r="S34" s="147"/>
      <c r="T34" s="147"/>
      <c r="U34" s="147"/>
      <c r="V34" s="147"/>
      <c r="W34" s="147"/>
    </row>
    <row r="35" spans="1:24" hidden="1" x14ac:dyDescent="0.2">
      <c r="F35" s="95"/>
      <c r="G35" s="95"/>
    </row>
    <row r="36" spans="1:24" hidden="1" x14ac:dyDescent="0.2">
      <c r="F36" s="142"/>
      <c r="G36" s="142"/>
    </row>
    <row r="37" spans="1:24" hidden="1" x14ac:dyDescent="0.2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4" hidden="1" x14ac:dyDescent="0.2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</sheetData>
  <mergeCells count="219">
    <mergeCell ref="J21:K21"/>
    <mergeCell ref="N11:Q11"/>
    <mergeCell ref="J11:M11"/>
    <mergeCell ref="J12:K12"/>
    <mergeCell ref="L12:M12"/>
    <mergeCell ref="F12:G12"/>
    <mergeCell ref="H12:I12"/>
    <mergeCell ref="J19:K19"/>
    <mergeCell ref="L19:M19"/>
    <mergeCell ref="J20:M20"/>
    <mergeCell ref="J23:K23"/>
    <mergeCell ref="L23:M23"/>
    <mergeCell ref="J24:M24"/>
    <mergeCell ref="J27:K27"/>
    <mergeCell ref="L27:M27"/>
    <mergeCell ref="N31:Q31"/>
    <mergeCell ref="F19:G19"/>
    <mergeCell ref="H19:I19"/>
    <mergeCell ref="F20:I20"/>
    <mergeCell ref="F23:G23"/>
    <mergeCell ref="H23:I23"/>
    <mergeCell ref="H22:I22"/>
    <mergeCell ref="F22:G22"/>
    <mergeCell ref="R10:S10"/>
    <mergeCell ref="V10:W10"/>
    <mergeCell ref="J26:K26"/>
    <mergeCell ref="L26:M26"/>
    <mergeCell ref="J29:K29"/>
    <mergeCell ref="L29:M29"/>
    <mergeCell ref="T21:U21"/>
    <mergeCell ref="T26:U26"/>
    <mergeCell ref="T29:U29"/>
    <mergeCell ref="R21:S21"/>
    <mergeCell ref="V21:W21"/>
    <mergeCell ref="R26:S26"/>
    <mergeCell ref="V26:W26"/>
    <mergeCell ref="R29:S29"/>
    <mergeCell ref="V29:W29"/>
    <mergeCell ref="V22:W22"/>
    <mergeCell ref="T25:U25"/>
    <mergeCell ref="V25:W25"/>
    <mergeCell ref="P27:Q27"/>
    <mergeCell ref="N20:Q20"/>
    <mergeCell ref="N12:O12"/>
    <mergeCell ref="J22:K22"/>
    <mergeCell ref="L22:M22"/>
    <mergeCell ref="F28:I28"/>
    <mergeCell ref="D29:E29"/>
    <mergeCell ref="A34:W34"/>
    <mergeCell ref="A18:W18"/>
    <mergeCell ref="F21:G21"/>
    <mergeCell ref="H21:I21"/>
    <mergeCell ref="F26:G26"/>
    <mergeCell ref="H26:I26"/>
    <mergeCell ref="B21:C21"/>
    <mergeCell ref="F29:G29"/>
    <mergeCell ref="H29:I29"/>
    <mergeCell ref="V32:W32"/>
    <mergeCell ref="B22:C22"/>
    <mergeCell ref="F32:G32"/>
    <mergeCell ref="L21:M21"/>
    <mergeCell ref="F24:I24"/>
    <mergeCell ref="B32:C32"/>
    <mergeCell ref="D32:E32"/>
    <mergeCell ref="B29:C29"/>
    <mergeCell ref="H32:I32"/>
    <mergeCell ref="F30:G30"/>
    <mergeCell ref="H30:I30"/>
    <mergeCell ref="F31:I31"/>
    <mergeCell ref="F35:G35"/>
    <mergeCell ref="F36:G36"/>
    <mergeCell ref="F33:G33"/>
    <mergeCell ref="H33:I33"/>
    <mergeCell ref="J33:K33"/>
    <mergeCell ref="L33:M33"/>
    <mergeCell ref="N33:O33"/>
    <mergeCell ref="P33:Q33"/>
    <mergeCell ref="A1:W1"/>
    <mergeCell ref="A2:W2"/>
    <mergeCell ref="A13:W13"/>
    <mergeCell ref="A3:W3"/>
    <mergeCell ref="A5:W5"/>
    <mergeCell ref="A6:W6"/>
    <mergeCell ref="F10:G10"/>
    <mergeCell ref="H10:I10"/>
    <mergeCell ref="B9:E9"/>
    <mergeCell ref="B10:C10"/>
    <mergeCell ref="D10:E10"/>
    <mergeCell ref="B11:C11"/>
    <mergeCell ref="D11:E11"/>
    <mergeCell ref="J9:M9"/>
    <mergeCell ref="A9:A12"/>
    <mergeCell ref="F9:I9"/>
    <mergeCell ref="T10:U10"/>
    <mergeCell ref="J10:K10"/>
    <mergeCell ref="L10:M10"/>
    <mergeCell ref="N9:Q9"/>
    <mergeCell ref="N10:O10"/>
    <mergeCell ref="P10:Q10"/>
    <mergeCell ref="P12:Q12"/>
    <mergeCell ref="R9:W9"/>
    <mergeCell ref="J32:K32"/>
    <mergeCell ref="L32:M32"/>
    <mergeCell ref="F11:I11"/>
    <mergeCell ref="R11:W11"/>
    <mergeCell ref="R12:T12"/>
    <mergeCell ref="U12:W12"/>
    <mergeCell ref="R19:T19"/>
    <mergeCell ref="U19:W19"/>
    <mergeCell ref="R23:T23"/>
    <mergeCell ref="U23:W23"/>
    <mergeCell ref="R27:T27"/>
    <mergeCell ref="U27:W27"/>
    <mergeCell ref="R20:W20"/>
    <mergeCell ref="B28:E28"/>
    <mergeCell ref="B31:E31"/>
    <mergeCell ref="B20:E20"/>
    <mergeCell ref="B30:C30"/>
    <mergeCell ref="D30:E30"/>
    <mergeCell ref="D27:E27"/>
    <mergeCell ref="B27:C27"/>
    <mergeCell ref="R30:T30"/>
    <mergeCell ref="U30:W30"/>
    <mergeCell ref="N30:O30"/>
    <mergeCell ref="P30:Q30"/>
    <mergeCell ref="P22:Q22"/>
    <mergeCell ref="B25:C25"/>
    <mergeCell ref="D25:E25"/>
    <mergeCell ref="F25:G25"/>
    <mergeCell ref="H25:I25"/>
    <mergeCell ref="J25:K25"/>
    <mergeCell ref="L25:M25"/>
    <mergeCell ref="N25:O25"/>
    <mergeCell ref="N28:Q28"/>
    <mergeCell ref="N27:O27"/>
    <mergeCell ref="F27:G27"/>
    <mergeCell ref="H27:I27"/>
    <mergeCell ref="R32:S32"/>
    <mergeCell ref="T32:U32"/>
    <mergeCell ref="R22:S22"/>
    <mergeCell ref="T22:U22"/>
    <mergeCell ref="R25:S25"/>
    <mergeCell ref="J28:M28"/>
    <mergeCell ref="J30:K30"/>
    <mergeCell ref="L30:M30"/>
    <mergeCell ref="J31:M31"/>
    <mergeCell ref="N24:Q24"/>
    <mergeCell ref="R31:W31"/>
    <mergeCell ref="R24:W24"/>
    <mergeCell ref="R28:W28"/>
    <mergeCell ref="N22:O22"/>
    <mergeCell ref="B24:E24"/>
    <mergeCell ref="D23:E23"/>
    <mergeCell ref="B23:C23"/>
    <mergeCell ref="D12:E12"/>
    <mergeCell ref="B12:C12"/>
    <mergeCell ref="B14:C14"/>
    <mergeCell ref="D14:E14"/>
    <mergeCell ref="B15:C15"/>
    <mergeCell ref="D15:E15"/>
    <mergeCell ref="B16:C16"/>
    <mergeCell ref="D16:E16"/>
    <mergeCell ref="B17:C17"/>
    <mergeCell ref="D17:E17"/>
    <mergeCell ref="D21:E21"/>
    <mergeCell ref="B26:C26"/>
    <mergeCell ref="D26:E26"/>
    <mergeCell ref="D22:E22"/>
    <mergeCell ref="B19:C19"/>
    <mergeCell ref="D19:E19"/>
    <mergeCell ref="B33:C33"/>
    <mergeCell ref="D33:E33"/>
    <mergeCell ref="F17:G17"/>
    <mergeCell ref="F14:G14"/>
    <mergeCell ref="H14:I14"/>
    <mergeCell ref="F15:G15"/>
    <mergeCell ref="H15:I15"/>
    <mergeCell ref="F16:G16"/>
    <mergeCell ref="H16:I16"/>
    <mergeCell ref="H17:I17"/>
    <mergeCell ref="J14:K14"/>
    <mergeCell ref="J15:K15"/>
    <mergeCell ref="J16:K16"/>
    <mergeCell ref="J17:K17"/>
    <mergeCell ref="L14:M14"/>
    <mergeCell ref="L15:M15"/>
    <mergeCell ref="L16:M16"/>
    <mergeCell ref="L17:M17"/>
    <mergeCell ref="N14:O14"/>
    <mergeCell ref="P14:Q14"/>
    <mergeCell ref="N15:O15"/>
    <mergeCell ref="P15:Q15"/>
    <mergeCell ref="N16:O16"/>
    <mergeCell ref="P16:Q16"/>
    <mergeCell ref="N17:O17"/>
    <mergeCell ref="P17:Q17"/>
    <mergeCell ref="R33:T33"/>
    <mergeCell ref="U14:W14"/>
    <mergeCell ref="U15:W15"/>
    <mergeCell ref="U16:W16"/>
    <mergeCell ref="U17:W17"/>
    <mergeCell ref="R14:T14"/>
    <mergeCell ref="R15:T15"/>
    <mergeCell ref="R16:T16"/>
    <mergeCell ref="R17:T17"/>
    <mergeCell ref="U33:W33"/>
    <mergeCell ref="N21:O21"/>
    <mergeCell ref="P21:Q21"/>
    <mergeCell ref="N26:O26"/>
    <mergeCell ref="P26:Q26"/>
    <mergeCell ref="N29:O29"/>
    <mergeCell ref="P29:Q29"/>
    <mergeCell ref="N32:O32"/>
    <mergeCell ref="P32:Q32"/>
    <mergeCell ref="P25:Q25"/>
    <mergeCell ref="N19:O19"/>
    <mergeCell ref="P19:Q19"/>
    <mergeCell ref="N23:O23"/>
    <mergeCell ref="P23:Q23"/>
  </mergeCells>
  <phoneticPr fontId="0" type="noConversion"/>
  <printOptions horizontalCentered="1" verticalCentered="1"/>
  <pageMargins left="0.75" right="0.75" top="0.43" bottom="0.46" header="0" footer="0"/>
  <pageSetup scale="44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pane xSplit="1" ySplit="4" topLeftCell="I17" activePane="bottomRight" state="frozen"/>
      <selection pane="topRight" activeCell="B1" sqref="B1"/>
      <selection pane="bottomLeft" activeCell="A5" sqref="A5"/>
      <selection pane="bottomRight" activeCell="N5" sqref="N5"/>
    </sheetView>
  </sheetViews>
  <sheetFormatPr baseColWidth="10" defaultRowHeight="12.75" x14ac:dyDescent="0.2"/>
  <cols>
    <col min="1" max="1" width="77.85546875" style="25" customWidth="1"/>
    <col min="2" max="16384" width="11.42578125" style="25"/>
  </cols>
  <sheetData>
    <row r="1" spans="1:23" ht="14.25" thickBot="1" x14ac:dyDescent="0.25">
      <c r="B1" s="132" t="s">
        <v>52</v>
      </c>
      <c r="C1" s="141"/>
      <c r="D1" s="141"/>
      <c r="E1" s="141"/>
      <c r="F1" s="153" t="s">
        <v>42</v>
      </c>
      <c r="G1" s="154"/>
      <c r="H1" s="154"/>
      <c r="I1" s="155"/>
      <c r="J1" s="141" t="s">
        <v>35</v>
      </c>
      <c r="K1" s="141"/>
      <c r="L1" s="141"/>
      <c r="M1" s="133"/>
      <c r="N1" s="153" t="s">
        <v>45</v>
      </c>
      <c r="O1" s="154"/>
      <c r="P1" s="154"/>
      <c r="Q1" s="154"/>
      <c r="R1" s="156" t="s">
        <v>48</v>
      </c>
      <c r="S1" s="156"/>
      <c r="T1" s="156"/>
      <c r="U1" s="156"/>
      <c r="V1" s="156"/>
      <c r="W1" s="156"/>
    </row>
    <row r="2" spans="1:23" ht="36" customHeight="1" thickBot="1" x14ac:dyDescent="0.3">
      <c r="A2" s="26" t="s">
        <v>57</v>
      </c>
      <c r="B2" s="132" t="s">
        <v>58</v>
      </c>
      <c r="C2" s="133"/>
      <c r="D2" s="132" t="s">
        <v>59</v>
      </c>
      <c r="E2" s="141"/>
      <c r="F2" s="139" t="s">
        <v>60</v>
      </c>
      <c r="G2" s="140"/>
      <c r="H2" s="150" t="s">
        <v>61</v>
      </c>
      <c r="I2" s="140"/>
      <c r="J2" s="141" t="s">
        <v>62</v>
      </c>
      <c r="K2" s="133"/>
      <c r="L2" s="132" t="s">
        <v>63</v>
      </c>
      <c r="M2" s="133"/>
      <c r="N2" s="132" t="s">
        <v>64</v>
      </c>
      <c r="O2" s="133"/>
      <c r="P2" s="132" t="s">
        <v>65</v>
      </c>
      <c r="Q2" s="141"/>
      <c r="R2" s="139" t="s">
        <v>66</v>
      </c>
      <c r="S2" s="140"/>
      <c r="T2" s="139" t="s">
        <v>67</v>
      </c>
      <c r="U2" s="140"/>
      <c r="V2" s="150" t="s">
        <v>68</v>
      </c>
      <c r="W2" s="140"/>
    </row>
    <row r="3" spans="1:23" ht="14.25" customHeight="1" thickBot="1" x14ac:dyDescent="0.3">
      <c r="A3" s="26"/>
      <c r="B3" s="157" t="s">
        <v>0</v>
      </c>
      <c r="C3" s="157"/>
      <c r="D3" s="157" t="s">
        <v>0</v>
      </c>
      <c r="E3" s="158"/>
      <c r="F3" s="161" t="s">
        <v>0</v>
      </c>
      <c r="G3" s="159"/>
      <c r="H3" s="159" t="s">
        <v>0</v>
      </c>
      <c r="I3" s="160"/>
      <c r="J3" s="162" t="s">
        <v>0</v>
      </c>
      <c r="K3" s="157"/>
      <c r="L3" s="157" t="s">
        <v>0</v>
      </c>
      <c r="M3" s="157"/>
      <c r="N3" s="157" t="s">
        <v>0</v>
      </c>
      <c r="O3" s="157"/>
      <c r="P3" s="157" t="s">
        <v>0</v>
      </c>
      <c r="Q3" s="158"/>
      <c r="R3" s="159" t="s">
        <v>0</v>
      </c>
      <c r="S3" s="159"/>
      <c r="T3" s="159" t="s">
        <v>0</v>
      </c>
      <c r="U3" s="159"/>
      <c r="V3" s="159" t="s">
        <v>0</v>
      </c>
      <c r="W3" s="160"/>
    </row>
    <row r="4" spans="1:23" ht="15" x14ac:dyDescent="0.25">
      <c r="A4" s="26"/>
      <c r="B4" s="27" t="s">
        <v>1</v>
      </c>
      <c r="C4" s="27" t="s">
        <v>2</v>
      </c>
      <c r="D4" s="27" t="s">
        <v>1</v>
      </c>
      <c r="E4" s="28" t="s">
        <v>2</v>
      </c>
      <c r="F4" s="30" t="s">
        <v>1</v>
      </c>
      <c r="G4" s="30" t="s">
        <v>2</v>
      </c>
      <c r="H4" s="30" t="s">
        <v>1</v>
      </c>
      <c r="I4" s="30" t="s">
        <v>2</v>
      </c>
      <c r="J4" s="29" t="s">
        <v>1</v>
      </c>
      <c r="K4" s="27" t="s">
        <v>2</v>
      </c>
      <c r="L4" s="27" t="s">
        <v>1</v>
      </c>
      <c r="M4" s="28" t="s">
        <v>2</v>
      </c>
      <c r="N4" s="30" t="s">
        <v>1</v>
      </c>
      <c r="O4" s="30" t="s">
        <v>2</v>
      </c>
      <c r="P4" s="30" t="s">
        <v>1</v>
      </c>
      <c r="Q4" s="30" t="s">
        <v>2</v>
      </c>
      <c r="R4" s="30" t="s">
        <v>1</v>
      </c>
      <c r="S4" s="30" t="s">
        <v>2</v>
      </c>
      <c r="T4" s="30" t="s">
        <v>1</v>
      </c>
      <c r="U4" s="30" t="s">
        <v>2</v>
      </c>
      <c r="V4" s="30" t="s">
        <v>1</v>
      </c>
      <c r="W4" s="30" t="s">
        <v>2</v>
      </c>
    </row>
    <row r="5" spans="1:23" ht="13.5" x14ac:dyDescent="0.2">
      <c r="A5" s="31" t="s">
        <v>69</v>
      </c>
      <c r="B5" s="32" t="s">
        <v>3</v>
      </c>
      <c r="C5" s="32"/>
      <c r="D5" s="32" t="s">
        <v>3</v>
      </c>
      <c r="E5" s="32"/>
      <c r="F5" s="33" t="s">
        <v>3</v>
      </c>
      <c r="G5" s="32"/>
      <c r="H5" s="33" t="s">
        <v>3</v>
      </c>
      <c r="I5" s="32"/>
      <c r="J5" s="32" t="s">
        <v>3</v>
      </c>
      <c r="K5" s="32"/>
      <c r="L5" s="32" t="s">
        <v>3</v>
      </c>
      <c r="M5" s="32"/>
      <c r="N5" s="33" t="s">
        <v>3</v>
      </c>
      <c r="O5" s="32"/>
      <c r="P5" s="33" t="s">
        <v>3</v>
      </c>
      <c r="Q5" s="32"/>
      <c r="R5" s="33" t="s">
        <v>3</v>
      </c>
      <c r="S5" s="32"/>
      <c r="T5" s="33" t="s">
        <v>3</v>
      </c>
      <c r="U5" s="32"/>
      <c r="V5" s="33" t="s">
        <v>3</v>
      </c>
      <c r="W5" s="32"/>
    </row>
    <row r="6" spans="1:23" ht="27" x14ac:dyDescent="0.2">
      <c r="A6" s="31" t="s">
        <v>71</v>
      </c>
      <c r="B6" s="32" t="s">
        <v>3</v>
      </c>
      <c r="C6" s="32"/>
      <c r="D6" s="32" t="s">
        <v>3</v>
      </c>
      <c r="E6" s="32"/>
      <c r="F6" s="33" t="s">
        <v>3</v>
      </c>
      <c r="G6" s="32"/>
      <c r="H6" s="33" t="s">
        <v>3</v>
      </c>
      <c r="I6" s="32"/>
      <c r="J6" s="32" t="s">
        <v>3</v>
      </c>
      <c r="K6" s="32"/>
      <c r="L6" s="32" t="s">
        <v>3</v>
      </c>
      <c r="M6" s="32"/>
      <c r="N6" s="33" t="s">
        <v>3</v>
      </c>
      <c r="O6" s="32"/>
      <c r="P6" s="33" t="s">
        <v>3</v>
      </c>
      <c r="Q6" s="32"/>
      <c r="R6" s="33" t="s">
        <v>3</v>
      </c>
      <c r="S6" s="32"/>
      <c r="T6" s="33" t="s">
        <v>3</v>
      </c>
      <c r="U6" s="32"/>
      <c r="V6" s="33" t="s">
        <v>3</v>
      </c>
      <c r="W6" s="32"/>
    </row>
    <row r="7" spans="1:23" ht="13.5" x14ac:dyDescent="0.2">
      <c r="A7" s="31" t="s">
        <v>72</v>
      </c>
      <c r="B7" s="32" t="s">
        <v>3</v>
      </c>
      <c r="C7" s="32"/>
      <c r="D7" s="32" t="s">
        <v>3</v>
      </c>
      <c r="E7" s="32"/>
      <c r="F7" s="33" t="s">
        <v>3</v>
      </c>
      <c r="G7" s="32"/>
      <c r="H7" s="33" t="s">
        <v>3</v>
      </c>
      <c r="I7" s="32"/>
      <c r="J7" s="32" t="s">
        <v>3</v>
      </c>
      <c r="K7" s="32"/>
      <c r="L7" s="32" t="s">
        <v>3</v>
      </c>
      <c r="M7" s="32"/>
      <c r="N7" s="33" t="s">
        <v>3</v>
      </c>
      <c r="O7" s="32"/>
      <c r="P7" s="33" t="s">
        <v>3</v>
      </c>
      <c r="Q7" s="32"/>
      <c r="R7" s="33" t="s">
        <v>3</v>
      </c>
      <c r="S7" s="32"/>
      <c r="T7" s="33" t="s">
        <v>3</v>
      </c>
      <c r="U7" s="32"/>
      <c r="V7" s="32" t="s">
        <v>3</v>
      </c>
      <c r="W7" s="33"/>
    </row>
    <row r="8" spans="1:23" ht="13.5" x14ac:dyDescent="0.2">
      <c r="A8" s="31" t="s">
        <v>73</v>
      </c>
      <c r="B8" s="32" t="s">
        <v>3</v>
      </c>
      <c r="C8" s="32"/>
      <c r="D8" s="32" t="s">
        <v>3</v>
      </c>
      <c r="E8" s="32"/>
      <c r="F8" s="33" t="s">
        <v>3</v>
      </c>
      <c r="G8" s="32"/>
      <c r="H8" s="33" t="s">
        <v>3</v>
      </c>
      <c r="I8" s="32"/>
      <c r="J8" s="32"/>
      <c r="K8" s="32"/>
      <c r="L8" s="32" t="s">
        <v>3</v>
      </c>
      <c r="M8" s="32"/>
      <c r="N8" s="32"/>
      <c r="O8" s="33" t="s">
        <v>70</v>
      </c>
      <c r="P8" s="33" t="s">
        <v>3</v>
      </c>
      <c r="Q8" s="32"/>
      <c r="R8" s="33" t="s">
        <v>3</v>
      </c>
      <c r="S8" s="32"/>
      <c r="T8" s="32" t="s">
        <v>3</v>
      </c>
      <c r="U8" s="33"/>
      <c r="V8" s="32" t="s">
        <v>3</v>
      </c>
      <c r="W8" s="33"/>
    </row>
    <row r="9" spans="1:23" ht="27" x14ac:dyDescent="0.2">
      <c r="A9" s="34" t="s">
        <v>74</v>
      </c>
      <c r="B9" s="32" t="s">
        <v>3</v>
      </c>
      <c r="C9" s="32"/>
      <c r="D9" s="32" t="s">
        <v>3</v>
      </c>
      <c r="E9" s="32"/>
      <c r="F9" s="33" t="s">
        <v>3</v>
      </c>
      <c r="G9" s="32"/>
      <c r="H9" s="33" t="s">
        <v>3</v>
      </c>
      <c r="I9" s="32"/>
      <c r="J9" s="32" t="s">
        <v>3</v>
      </c>
      <c r="K9" s="32"/>
      <c r="L9" s="32" t="s">
        <v>3</v>
      </c>
      <c r="M9" s="32"/>
      <c r="N9" s="33" t="s">
        <v>3</v>
      </c>
      <c r="O9" s="32"/>
      <c r="P9" s="33" t="s">
        <v>3</v>
      </c>
      <c r="Q9" s="32"/>
      <c r="R9" s="35" t="s">
        <v>3</v>
      </c>
      <c r="S9" s="32"/>
      <c r="T9" s="33" t="s">
        <v>3</v>
      </c>
      <c r="U9" s="32"/>
      <c r="V9" s="33" t="s">
        <v>3</v>
      </c>
      <c r="W9" s="32"/>
    </row>
    <row r="10" spans="1:23" ht="13.5" x14ac:dyDescent="0.2">
      <c r="A10" s="34" t="s">
        <v>75</v>
      </c>
      <c r="B10" s="32" t="s">
        <v>3</v>
      </c>
      <c r="C10" s="32"/>
      <c r="D10" s="32" t="s">
        <v>3</v>
      </c>
      <c r="E10" s="32"/>
      <c r="F10" s="33" t="s">
        <v>3</v>
      </c>
      <c r="G10" s="32"/>
      <c r="H10" s="33" t="s">
        <v>3</v>
      </c>
      <c r="I10" s="32"/>
      <c r="J10" s="32" t="s">
        <v>3</v>
      </c>
      <c r="K10" s="32"/>
      <c r="L10" s="32" t="s">
        <v>3</v>
      </c>
      <c r="M10" s="32"/>
      <c r="N10" s="33" t="s">
        <v>3</v>
      </c>
      <c r="O10" s="32"/>
      <c r="P10" s="33" t="s">
        <v>3</v>
      </c>
      <c r="Q10" s="32"/>
      <c r="R10" s="35" t="s">
        <v>3</v>
      </c>
      <c r="S10" s="32"/>
      <c r="T10" s="33" t="s">
        <v>3</v>
      </c>
      <c r="U10" s="32"/>
      <c r="V10" s="33" t="s">
        <v>3</v>
      </c>
      <c r="W10" s="32"/>
    </row>
    <row r="11" spans="1:23" ht="13.5" x14ac:dyDescent="0.2">
      <c r="A11" s="31" t="s">
        <v>76</v>
      </c>
      <c r="B11" s="32" t="s">
        <v>3</v>
      </c>
      <c r="C11" s="32"/>
      <c r="D11" s="32" t="s">
        <v>3</v>
      </c>
      <c r="E11" s="32"/>
      <c r="F11" s="33" t="s">
        <v>3</v>
      </c>
      <c r="G11" s="33"/>
      <c r="H11" s="33" t="s">
        <v>3</v>
      </c>
      <c r="I11" s="33"/>
      <c r="J11" s="32" t="s">
        <v>3</v>
      </c>
      <c r="K11" s="32"/>
      <c r="L11" s="32" t="s">
        <v>3</v>
      </c>
      <c r="M11" s="32"/>
      <c r="N11" s="33" t="s">
        <v>3</v>
      </c>
      <c r="O11" s="32"/>
      <c r="P11" s="33" t="s">
        <v>3</v>
      </c>
      <c r="Q11" s="32"/>
      <c r="R11" s="32" t="s">
        <v>3</v>
      </c>
      <c r="S11" s="33"/>
      <c r="T11" s="32" t="s">
        <v>3</v>
      </c>
      <c r="U11" s="33"/>
      <c r="V11" s="32" t="s">
        <v>3</v>
      </c>
      <c r="W11" s="33"/>
    </row>
    <row r="12" spans="1:23" ht="27" x14ac:dyDescent="0.2">
      <c r="A12" s="31" t="s">
        <v>77</v>
      </c>
      <c r="B12" s="32" t="s">
        <v>3</v>
      </c>
      <c r="C12" s="32"/>
      <c r="D12" s="32" t="s">
        <v>3</v>
      </c>
      <c r="E12" s="32"/>
      <c r="F12" s="33" t="s">
        <v>3</v>
      </c>
      <c r="G12" s="33"/>
      <c r="H12" s="33" t="s">
        <v>3</v>
      </c>
      <c r="I12" s="33"/>
      <c r="J12" s="32" t="s">
        <v>3</v>
      </c>
      <c r="K12" s="32"/>
      <c r="L12" s="32" t="s">
        <v>3</v>
      </c>
      <c r="M12" s="32"/>
      <c r="N12" s="32" t="s">
        <v>3</v>
      </c>
      <c r="O12" s="33"/>
      <c r="P12" s="33" t="s">
        <v>3</v>
      </c>
      <c r="Q12" s="32"/>
      <c r="R12" s="32" t="s">
        <v>3</v>
      </c>
      <c r="S12" s="33"/>
      <c r="T12" s="32" t="s">
        <v>3</v>
      </c>
      <c r="U12" s="33"/>
      <c r="V12" s="32" t="s">
        <v>3</v>
      </c>
      <c r="W12" s="33"/>
    </row>
    <row r="13" spans="1:23" ht="13.5" x14ac:dyDescent="0.2">
      <c r="A13" s="31" t="s">
        <v>78</v>
      </c>
      <c r="B13" s="32" t="s">
        <v>3</v>
      </c>
      <c r="C13" s="32"/>
      <c r="D13" s="32" t="s">
        <v>3</v>
      </c>
      <c r="E13" s="32"/>
      <c r="F13" s="33" t="s">
        <v>3</v>
      </c>
      <c r="G13" s="32"/>
      <c r="H13" s="33" t="s">
        <v>3</v>
      </c>
      <c r="I13" s="32"/>
      <c r="J13" s="32" t="s">
        <v>3</v>
      </c>
      <c r="K13" s="32"/>
      <c r="L13" s="32" t="s">
        <v>3</v>
      </c>
      <c r="M13" s="32"/>
      <c r="N13" s="33" t="s">
        <v>3</v>
      </c>
      <c r="O13" s="32"/>
      <c r="P13" s="33"/>
      <c r="Q13" s="32"/>
      <c r="R13" s="33" t="s">
        <v>3</v>
      </c>
      <c r="S13" s="32"/>
      <c r="T13" s="33" t="s">
        <v>3</v>
      </c>
      <c r="U13" s="33"/>
      <c r="V13" s="33" t="s">
        <v>3</v>
      </c>
      <c r="W13" s="32"/>
    </row>
    <row r="14" spans="1:23" ht="40.5" x14ac:dyDescent="0.2">
      <c r="A14" s="31" t="s">
        <v>79</v>
      </c>
      <c r="B14" s="32" t="s">
        <v>3</v>
      </c>
      <c r="C14" s="32"/>
      <c r="D14" s="32" t="s">
        <v>3</v>
      </c>
      <c r="E14" s="32"/>
      <c r="F14" s="33" t="s">
        <v>3</v>
      </c>
      <c r="G14" s="32"/>
      <c r="H14" s="33" t="s">
        <v>3</v>
      </c>
      <c r="I14" s="32"/>
      <c r="J14" s="32" t="s">
        <v>3</v>
      </c>
      <c r="K14" s="32"/>
      <c r="L14" s="32" t="s">
        <v>3</v>
      </c>
      <c r="M14" s="32"/>
      <c r="N14" s="33" t="s">
        <v>3</v>
      </c>
      <c r="O14" s="32"/>
      <c r="P14" s="33"/>
      <c r="Q14" s="32"/>
      <c r="R14" s="32"/>
      <c r="S14" s="32"/>
      <c r="T14" s="33" t="s">
        <v>3</v>
      </c>
      <c r="U14" s="32"/>
      <c r="V14" s="33" t="s">
        <v>3</v>
      </c>
      <c r="W14" s="32"/>
    </row>
    <row r="15" spans="1:23" ht="13.5" x14ac:dyDescent="0.2">
      <c r="A15" s="31" t="s">
        <v>34</v>
      </c>
      <c r="B15" s="32" t="s">
        <v>3</v>
      </c>
      <c r="C15" s="32"/>
      <c r="D15" s="32" t="s">
        <v>3</v>
      </c>
      <c r="E15" s="32"/>
      <c r="F15" s="33" t="s">
        <v>3</v>
      </c>
      <c r="G15" s="32"/>
      <c r="H15" s="33" t="s">
        <v>3</v>
      </c>
      <c r="I15" s="32"/>
      <c r="J15" s="32" t="s">
        <v>3</v>
      </c>
      <c r="K15" s="32"/>
      <c r="L15" s="32" t="s">
        <v>3</v>
      </c>
      <c r="M15" s="32"/>
      <c r="N15" s="33" t="s">
        <v>3</v>
      </c>
      <c r="O15" s="32"/>
      <c r="P15" s="33" t="s">
        <v>3</v>
      </c>
      <c r="Q15" s="32"/>
      <c r="R15" s="33" t="s">
        <v>3</v>
      </c>
      <c r="S15" s="32"/>
      <c r="T15" s="33" t="s">
        <v>3</v>
      </c>
      <c r="U15" s="33"/>
      <c r="V15" s="33" t="s">
        <v>3</v>
      </c>
      <c r="W15" s="32"/>
    </row>
    <row r="16" spans="1:23" x14ac:dyDescent="0.2">
      <c r="G16" s="45"/>
      <c r="H16" s="46"/>
      <c r="I16" s="45"/>
      <c r="O16" s="25" t="s">
        <v>109</v>
      </c>
      <c r="T16" s="36"/>
    </row>
    <row r="17" spans="7:9" x14ac:dyDescent="0.2">
      <c r="G17" s="45"/>
      <c r="H17" s="45"/>
      <c r="I17" s="45"/>
    </row>
  </sheetData>
  <mergeCells count="27">
    <mergeCell ref="L3:M3"/>
    <mergeCell ref="B3:C3"/>
    <mergeCell ref="D3:E3"/>
    <mergeCell ref="F3:G3"/>
    <mergeCell ref="H3:I3"/>
    <mergeCell ref="J3:K3"/>
    <mergeCell ref="N3:O3"/>
    <mergeCell ref="P3:Q3"/>
    <mergeCell ref="R3:S3"/>
    <mergeCell ref="T3:U3"/>
    <mergeCell ref="V3:W3"/>
    <mergeCell ref="T2:U2"/>
    <mergeCell ref="V2:W2"/>
    <mergeCell ref="B1:E1"/>
    <mergeCell ref="F1:I1"/>
    <mergeCell ref="J1:M1"/>
    <mergeCell ref="N1:Q1"/>
    <mergeCell ref="R1:W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topLeftCell="A7" workbookViewId="0">
      <pane xSplit="1" ySplit="6" topLeftCell="C19" activePane="bottomRight" state="frozen"/>
      <selection activeCell="A7" sqref="A7"/>
      <selection pane="topRight" activeCell="B7" sqref="B7"/>
      <selection pane="bottomLeft" activeCell="A13" sqref="A13"/>
      <selection pane="bottomRight" activeCell="H26" sqref="H26:I26"/>
    </sheetView>
  </sheetViews>
  <sheetFormatPr baseColWidth="10" defaultRowHeight="13.5" x14ac:dyDescent="0.2"/>
  <cols>
    <col min="1" max="1" width="85.42578125" style="1" customWidth="1"/>
    <col min="2" max="15" width="8.28515625" style="1" customWidth="1"/>
    <col min="16" max="16" width="10.28515625" style="1" customWidth="1"/>
    <col min="17" max="17" width="8.28515625" style="1" customWidth="1"/>
    <col min="18" max="18" width="11.140625" style="1" customWidth="1"/>
    <col min="19" max="19" width="8.5703125" style="1" customWidth="1"/>
    <col min="20" max="20" width="8.28515625" style="1" customWidth="1"/>
    <col min="21" max="21" width="12.5703125" style="1" customWidth="1"/>
    <col min="22" max="23" width="8.28515625" style="1" customWidth="1"/>
    <col min="24" max="24" width="14.28515625" style="1" bestFit="1" customWidth="1"/>
    <col min="25" max="25" width="15.85546875" style="1" bestFit="1" customWidth="1"/>
    <col min="26" max="26" width="14.28515625" style="1" bestFit="1" customWidth="1"/>
    <col min="27" max="27" width="11.42578125" style="1"/>
    <col min="28" max="28" width="17.140625" style="1" bestFit="1" customWidth="1"/>
    <col min="29" max="29" width="11.5703125" style="1" bestFit="1" customWidth="1"/>
    <col min="30" max="16384" width="11.42578125" style="1"/>
  </cols>
  <sheetData>
    <row r="1" spans="1:28" ht="30" x14ac:dyDescent="0.4">
      <c r="A1" s="125" t="s">
        <v>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</row>
    <row r="2" spans="1:28" x14ac:dyDescent="0.2">
      <c r="A2" s="126" t="s">
        <v>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8" x14ac:dyDescent="0.2">
      <c r="A3" s="126" t="s">
        <v>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5" spans="1:28" x14ac:dyDescent="0.2">
      <c r="A5" s="130" t="s">
        <v>25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</row>
    <row r="6" spans="1:28" x14ac:dyDescent="0.2">
      <c r="A6" s="130" t="s">
        <v>26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</row>
    <row r="7" spans="1:28" ht="14.25" thickBot="1" x14ac:dyDescent="0.2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8" ht="18.600000000000001" customHeight="1" thickBot="1" x14ac:dyDescent="0.25">
      <c r="A8" s="135" t="s">
        <v>8</v>
      </c>
      <c r="B8" s="115" t="s">
        <v>52</v>
      </c>
      <c r="C8" s="124"/>
      <c r="D8" s="124"/>
      <c r="E8" s="116"/>
      <c r="F8" s="115" t="s">
        <v>42</v>
      </c>
      <c r="G8" s="124"/>
      <c r="H8" s="124"/>
      <c r="I8" s="116"/>
      <c r="J8" s="115" t="s">
        <v>35</v>
      </c>
      <c r="K8" s="124"/>
      <c r="L8" s="124"/>
      <c r="M8" s="116"/>
      <c r="N8" s="115" t="s">
        <v>45</v>
      </c>
      <c r="O8" s="124"/>
      <c r="P8" s="124"/>
      <c r="Q8" s="116"/>
      <c r="R8" s="115" t="s">
        <v>48</v>
      </c>
      <c r="S8" s="124"/>
      <c r="T8" s="124"/>
      <c r="U8" s="124"/>
      <c r="V8" s="124"/>
      <c r="W8" s="116"/>
    </row>
    <row r="9" spans="1:28" ht="44.25" customHeight="1" thickBot="1" x14ac:dyDescent="0.25">
      <c r="A9" s="136"/>
      <c r="B9" s="132" t="s">
        <v>58</v>
      </c>
      <c r="C9" s="133"/>
      <c r="D9" s="132" t="s">
        <v>59</v>
      </c>
      <c r="E9" s="133"/>
      <c r="F9" s="131" t="s">
        <v>60</v>
      </c>
      <c r="G9" s="131"/>
      <c r="H9" s="131" t="s">
        <v>61</v>
      </c>
      <c r="I9" s="131"/>
      <c r="J9" s="141" t="s">
        <v>62</v>
      </c>
      <c r="K9" s="133"/>
      <c r="L9" s="132" t="s">
        <v>82</v>
      </c>
      <c r="M9" s="133"/>
      <c r="N9" s="132" t="s">
        <v>64</v>
      </c>
      <c r="O9" s="133"/>
      <c r="P9" s="132" t="s">
        <v>65</v>
      </c>
      <c r="Q9" s="141"/>
      <c r="R9" s="139" t="s">
        <v>66</v>
      </c>
      <c r="S9" s="140"/>
      <c r="T9" s="139" t="s">
        <v>67</v>
      </c>
      <c r="U9" s="140"/>
      <c r="V9" s="150" t="s">
        <v>68</v>
      </c>
      <c r="W9" s="140"/>
    </row>
    <row r="10" spans="1:28" ht="14.25" thickBot="1" x14ac:dyDescent="0.25">
      <c r="A10" s="137"/>
      <c r="B10" s="163" t="s">
        <v>110</v>
      </c>
      <c r="C10" s="164"/>
      <c r="D10" s="164"/>
      <c r="E10" s="165"/>
      <c r="F10" s="96" t="s">
        <v>0</v>
      </c>
      <c r="G10" s="118"/>
      <c r="H10" s="118"/>
      <c r="I10" s="97"/>
      <c r="J10" s="96" t="s">
        <v>0</v>
      </c>
      <c r="K10" s="118"/>
      <c r="L10" s="118"/>
      <c r="M10" s="97"/>
      <c r="N10" s="163" t="s">
        <v>110</v>
      </c>
      <c r="O10" s="164"/>
      <c r="P10" s="164"/>
      <c r="Q10" s="165"/>
      <c r="R10" s="201" t="s">
        <v>110</v>
      </c>
      <c r="S10" s="202"/>
      <c r="T10" s="202"/>
      <c r="U10" s="202"/>
      <c r="V10" s="202"/>
      <c r="W10" s="203"/>
    </row>
    <row r="11" spans="1:28" ht="14.25" thickBot="1" x14ac:dyDescent="0.25">
      <c r="A11" s="138"/>
      <c r="B11" s="166"/>
      <c r="C11" s="167"/>
      <c r="D11" s="167"/>
      <c r="E11" s="168"/>
      <c r="F11" s="96" t="s">
        <v>1</v>
      </c>
      <c r="G11" s="97"/>
      <c r="H11" s="96" t="s">
        <v>2</v>
      </c>
      <c r="I11" s="97"/>
      <c r="J11" s="96" t="s">
        <v>1</v>
      </c>
      <c r="K11" s="97"/>
      <c r="L11" s="96" t="s">
        <v>2</v>
      </c>
      <c r="M11" s="97"/>
      <c r="N11" s="166"/>
      <c r="O11" s="167"/>
      <c r="P11" s="167"/>
      <c r="Q11" s="168"/>
      <c r="R11" s="204"/>
      <c r="S11" s="205"/>
      <c r="T11" s="205"/>
      <c r="U11" s="205"/>
      <c r="V11" s="205"/>
      <c r="W11" s="206"/>
    </row>
    <row r="12" spans="1:28" ht="14.25" thickBot="1" x14ac:dyDescent="0.25">
      <c r="A12" s="127" t="s">
        <v>23</v>
      </c>
      <c r="B12" s="148"/>
      <c r="C12" s="148"/>
      <c r="D12" s="148"/>
      <c r="E12" s="148"/>
      <c r="F12" s="128"/>
      <c r="G12" s="128"/>
      <c r="H12" s="128"/>
      <c r="I12" s="128"/>
      <c r="J12" s="128"/>
      <c r="K12" s="128"/>
      <c r="L12" s="128"/>
      <c r="M12" s="128"/>
      <c r="N12" s="148"/>
      <c r="O12" s="148"/>
      <c r="P12" s="148"/>
      <c r="Q12" s="148"/>
      <c r="R12" s="148"/>
      <c r="S12" s="148"/>
      <c r="T12" s="148"/>
      <c r="U12" s="148"/>
      <c r="V12" s="148"/>
      <c r="W12" s="169"/>
      <c r="Y12" s="58"/>
      <c r="Z12" s="58"/>
      <c r="AA12" s="58"/>
      <c r="AB12" s="58"/>
    </row>
    <row r="13" spans="1:28" ht="54" x14ac:dyDescent="0.2">
      <c r="A13" s="16" t="s">
        <v>36</v>
      </c>
      <c r="B13" s="170"/>
      <c r="C13" s="171"/>
      <c r="D13" s="171"/>
      <c r="E13" s="172"/>
      <c r="F13" s="173" t="s">
        <v>3</v>
      </c>
      <c r="G13" s="80"/>
      <c r="H13" s="152"/>
      <c r="I13" s="80"/>
      <c r="J13" s="152" t="s">
        <v>3</v>
      </c>
      <c r="K13" s="80"/>
      <c r="L13" s="152"/>
      <c r="M13" s="79"/>
      <c r="N13" s="170"/>
      <c r="O13" s="171"/>
      <c r="P13" s="171"/>
      <c r="Q13" s="172"/>
      <c r="R13" s="174"/>
      <c r="S13" s="171"/>
      <c r="T13" s="171"/>
      <c r="U13" s="174"/>
      <c r="V13" s="171"/>
      <c r="W13" s="172"/>
      <c r="X13" s="2"/>
      <c r="Y13" s="58"/>
      <c r="Z13" s="58"/>
      <c r="AA13" s="58"/>
      <c r="AB13" s="58"/>
    </row>
    <row r="14" spans="1:28" x14ac:dyDescent="0.2">
      <c r="A14" s="16"/>
      <c r="B14" s="175"/>
      <c r="C14" s="176"/>
      <c r="D14" s="176"/>
      <c r="E14" s="177"/>
      <c r="F14" s="111" t="s">
        <v>94</v>
      </c>
      <c r="G14" s="111"/>
      <c r="H14" s="111"/>
      <c r="I14" s="112"/>
      <c r="J14" s="110" t="s">
        <v>111</v>
      </c>
      <c r="K14" s="111"/>
      <c r="L14" s="111"/>
      <c r="M14" s="111"/>
      <c r="N14" s="178"/>
      <c r="O14" s="179"/>
      <c r="P14" s="179"/>
      <c r="Q14" s="180"/>
      <c r="R14" s="176"/>
      <c r="S14" s="176"/>
      <c r="T14" s="176"/>
      <c r="U14" s="176"/>
      <c r="V14" s="176"/>
      <c r="W14" s="177"/>
      <c r="X14" s="2"/>
      <c r="Y14" s="58"/>
      <c r="Z14" s="58"/>
      <c r="AA14" s="58"/>
      <c r="AB14" s="58"/>
    </row>
    <row r="15" spans="1:28" x14ac:dyDescent="0.2">
      <c r="A15" s="16" t="s">
        <v>53</v>
      </c>
      <c r="B15" s="181"/>
      <c r="C15" s="182"/>
      <c r="D15" s="182"/>
      <c r="E15" s="183"/>
      <c r="F15" s="88">
        <f>+(31804239-25395016)/1000</f>
        <v>6409.223</v>
      </c>
      <c r="G15" s="87"/>
      <c r="H15" s="86">
        <f>+(24398355-9987710)/1000</f>
        <v>14410.645</v>
      </c>
      <c r="I15" s="87"/>
      <c r="J15" s="86">
        <f>+(9598315058-7981161939)/1000000</f>
        <v>1617.1531190000001</v>
      </c>
      <c r="K15" s="87"/>
      <c r="L15" s="86">
        <f>(15515822294-10230517083)/1000000</f>
        <v>5285.3052109999999</v>
      </c>
      <c r="M15" s="88"/>
      <c r="N15" s="181"/>
      <c r="O15" s="182"/>
      <c r="P15" s="182"/>
      <c r="Q15" s="183"/>
      <c r="R15" s="182"/>
      <c r="S15" s="182"/>
      <c r="T15" s="182"/>
      <c r="U15" s="182"/>
      <c r="V15" s="182"/>
      <c r="W15" s="183"/>
      <c r="X15" s="2"/>
      <c r="Y15" s="58"/>
      <c r="Z15" s="58"/>
      <c r="AA15" s="58"/>
      <c r="AB15" s="58"/>
    </row>
    <row r="16" spans="1:28" x14ac:dyDescent="0.2">
      <c r="A16" s="16" t="s">
        <v>54</v>
      </c>
      <c r="B16" s="181"/>
      <c r="C16" s="182"/>
      <c r="D16" s="182"/>
      <c r="E16" s="183"/>
      <c r="F16" s="88">
        <f>+(51470488-18252556)/1000</f>
        <v>33217.932000000001</v>
      </c>
      <c r="G16" s="87"/>
      <c r="H16" s="86">
        <f>+(19061450-7829525)/1000</f>
        <v>11231.924999999999</v>
      </c>
      <c r="I16" s="87"/>
      <c r="J16" s="86">
        <f>(7004904339-4879946908)/1000000</f>
        <v>2124.9574309999998</v>
      </c>
      <c r="K16" s="87"/>
      <c r="L16" s="86">
        <f>+(10710935309-5628645473)/1000000</f>
        <v>5082.2898359999999</v>
      </c>
      <c r="M16" s="88"/>
      <c r="N16" s="181"/>
      <c r="O16" s="182"/>
      <c r="P16" s="182"/>
      <c r="Q16" s="183"/>
      <c r="R16" s="182"/>
      <c r="S16" s="182"/>
      <c r="T16" s="182"/>
      <c r="U16" s="182"/>
      <c r="V16" s="182"/>
      <c r="W16" s="183"/>
      <c r="X16" s="2"/>
      <c r="Y16" s="58" t="s">
        <v>96</v>
      </c>
      <c r="Z16" s="58" t="s">
        <v>100</v>
      </c>
      <c r="AA16" s="58" t="s">
        <v>101</v>
      </c>
      <c r="AB16" s="58"/>
    </row>
    <row r="17" spans="1:29" ht="40.5" x14ac:dyDescent="0.2">
      <c r="A17" s="16" t="s">
        <v>37</v>
      </c>
      <c r="B17" s="48"/>
      <c r="C17" s="49"/>
      <c r="D17" s="49"/>
      <c r="E17" s="50"/>
      <c r="F17" s="189" t="s">
        <v>3</v>
      </c>
      <c r="G17" s="104"/>
      <c r="H17" s="103"/>
      <c r="I17" s="104"/>
      <c r="J17" s="81" t="s">
        <v>3</v>
      </c>
      <c r="K17" s="83"/>
      <c r="L17" s="81"/>
      <c r="M17" s="82"/>
      <c r="N17" s="175"/>
      <c r="O17" s="176"/>
      <c r="P17" s="176"/>
      <c r="Q17" s="177"/>
      <c r="R17" s="184"/>
      <c r="S17" s="176"/>
      <c r="T17" s="176"/>
      <c r="U17" s="184"/>
      <c r="V17" s="176"/>
      <c r="W17" s="177"/>
      <c r="X17" s="2"/>
      <c r="Y17" s="58">
        <v>2016</v>
      </c>
      <c r="Z17" s="58"/>
      <c r="AA17" s="58"/>
      <c r="AB17" s="58"/>
    </row>
    <row r="18" spans="1:29" x14ac:dyDescent="0.2">
      <c r="A18" s="16"/>
      <c r="B18" s="48"/>
      <c r="C18" s="49"/>
      <c r="D18" s="49"/>
      <c r="E18" s="50"/>
      <c r="F18" s="109" t="s">
        <v>95</v>
      </c>
      <c r="G18" s="109"/>
      <c r="H18" s="109"/>
      <c r="I18" s="149"/>
      <c r="J18" s="108" t="s">
        <v>90</v>
      </c>
      <c r="K18" s="109"/>
      <c r="L18" s="109"/>
      <c r="M18" s="109"/>
      <c r="N18" s="185"/>
      <c r="O18" s="186"/>
      <c r="P18" s="186"/>
      <c r="Q18" s="187"/>
      <c r="R18" s="188"/>
      <c r="S18" s="176"/>
      <c r="T18" s="176"/>
      <c r="U18" s="176"/>
      <c r="V18" s="176"/>
      <c r="W18" s="177"/>
      <c r="X18" s="2"/>
      <c r="Y18" s="59">
        <f>+Y19/Y20</f>
        <v>0.79703022068200158</v>
      </c>
      <c r="Z18" s="59">
        <f>+Z19/Z20</f>
        <v>1.0404611051192054</v>
      </c>
      <c r="AA18" s="59" t="e">
        <f>+AA19/AA20</f>
        <v>#DIV/0!</v>
      </c>
      <c r="AB18" s="59"/>
    </row>
    <row r="19" spans="1:29" x14ac:dyDescent="0.2">
      <c r="A19" s="16" t="s">
        <v>55</v>
      </c>
      <c r="B19" s="190"/>
      <c r="C19" s="191"/>
      <c r="D19" s="192"/>
      <c r="E19" s="193"/>
      <c r="F19" s="91">
        <f>28256288/45112818</f>
        <v>0.62634721688190709</v>
      </c>
      <c r="G19" s="90"/>
      <c r="H19" s="89">
        <f>11337890/28078961</f>
        <v>0.40378595205143097</v>
      </c>
      <c r="I19" s="90"/>
      <c r="J19" s="89">
        <f>8220035939/9649708703</f>
        <v>0.8518429096667417</v>
      </c>
      <c r="K19" s="90"/>
      <c r="L19" s="89">
        <f>12840706609/19888385369</f>
        <v>0.64563846540377245</v>
      </c>
      <c r="M19" s="91"/>
      <c r="N19" s="190"/>
      <c r="O19" s="191"/>
      <c r="P19" s="191"/>
      <c r="Q19" s="194"/>
      <c r="R19" s="196"/>
      <c r="S19" s="196"/>
      <c r="T19" s="196"/>
      <c r="U19" s="196"/>
      <c r="V19" s="191"/>
      <c r="W19" s="194"/>
      <c r="X19" s="57" t="s">
        <v>98</v>
      </c>
      <c r="Y19" s="60">
        <f>721953488/1000000</f>
        <v>721.95348799999999</v>
      </c>
      <c r="Z19" s="91">
        <f>28256288/45112818</f>
        <v>0.62634721688190709</v>
      </c>
      <c r="AA19" s="90"/>
      <c r="AB19" s="89">
        <f>11337890/28078961</f>
        <v>0.40378595205143097</v>
      </c>
      <c r="AC19" s="90"/>
    </row>
    <row r="20" spans="1:29" x14ac:dyDescent="0.2">
      <c r="A20" s="16" t="s">
        <v>56</v>
      </c>
      <c r="B20" s="190"/>
      <c r="C20" s="191"/>
      <c r="D20" s="176"/>
      <c r="E20" s="177"/>
      <c r="F20" s="91">
        <f>38468487/63902199</f>
        <v>0.60199003480302771</v>
      </c>
      <c r="G20" s="90"/>
      <c r="H20" s="89">
        <f>9026759/22123085</f>
        <v>0.40802442335686906</v>
      </c>
      <c r="I20" s="90"/>
      <c r="J20" s="89">
        <f>4879946908/7063068982</f>
        <v>0.69091027150327777</v>
      </c>
      <c r="K20" s="90"/>
      <c r="L20" s="89">
        <f>7996836164/14731490044</f>
        <v>0.54283960007542054</v>
      </c>
      <c r="M20" s="91"/>
      <c r="N20" s="190"/>
      <c r="O20" s="191"/>
      <c r="P20" s="191"/>
      <c r="Q20" s="194"/>
      <c r="R20" s="191"/>
      <c r="S20" s="195"/>
      <c r="T20" s="186"/>
      <c r="U20" s="176"/>
      <c r="V20" s="186"/>
      <c r="W20" s="177"/>
      <c r="X20" s="57" t="s">
        <v>97</v>
      </c>
      <c r="Y20" s="60">
        <v>905.80440899999996</v>
      </c>
      <c r="Z20" s="91">
        <f>38468487/63902199</f>
        <v>0.60199003480302771</v>
      </c>
      <c r="AA20" s="90"/>
      <c r="AB20" s="89">
        <f>9026759/22123085</f>
        <v>0.40802442335686906</v>
      </c>
      <c r="AC20" s="90"/>
    </row>
    <row r="21" spans="1:29" ht="54" x14ac:dyDescent="0.2">
      <c r="A21" s="23" t="s">
        <v>38</v>
      </c>
      <c r="B21" s="175"/>
      <c r="C21" s="176"/>
      <c r="D21" s="176"/>
      <c r="E21" s="177"/>
      <c r="F21" s="82" t="s">
        <v>3</v>
      </c>
      <c r="G21" s="83"/>
      <c r="H21" s="89"/>
      <c r="I21" s="90"/>
      <c r="J21" s="81" t="s">
        <v>3</v>
      </c>
      <c r="K21" s="83"/>
      <c r="L21" s="89"/>
      <c r="M21" s="91"/>
      <c r="N21" s="175"/>
      <c r="O21" s="176"/>
      <c r="P21" s="191"/>
      <c r="Q21" s="194"/>
      <c r="R21" s="186"/>
      <c r="S21" s="176"/>
      <c r="T21" s="176"/>
      <c r="U21" s="176"/>
      <c r="V21" s="176"/>
      <c r="W21" s="177"/>
      <c r="X21" s="57"/>
      <c r="Y21" s="58"/>
      <c r="Z21" s="61">
        <v>28256288</v>
      </c>
      <c r="AA21" s="62">
        <v>45112818</v>
      </c>
      <c r="AB21" s="1">
        <v>11337890</v>
      </c>
      <c r="AC21" s="1">
        <v>28078961</v>
      </c>
    </row>
    <row r="22" spans="1:29" x14ac:dyDescent="0.2">
      <c r="A22" s="23"/>
      <c r="B22" s="178"/>
      <c r="C22" s="176"/>
      <c r="D22" s="176"/>
      <c r="E22" s="177"/>
      <c r="F22" s="144" t="s">
        <v>114</v>
      </c>
      <c r="G22" s="144"/>
      <c r="H22" s="144"/>
      <c r="I22" s="145"/>
      <c r="J22" s="105" t="s">
        <v>91</v>
      </c>
      <c r="K22" s="106"/>
      <c r="L22" s="106"/>
      <c r="M22" s="106"/>
      <c r="N22" s="197"/>
      <c r="O22" s="198"/>
      <c r="P22" s="198"/>
      <c r="Q22" s="199"/>
      <c r="R22" s="179"/>
      <c r="S22" s="179"/>
      <c r="T22" s="179"/>
      <c r="U22" s="179"/>
      <c r="V22" s="179"/>
      <c r="W22" s="180"/>
      <c r="X22" s="57"/>
      <c r="Y22" s="59">
        <f>+Y23/Y24</f>
        <v>0.3471434518812746</v>
      </c>
      <c r="Z22" s="63">
        <f>+Z23/Z24</f>
        <v>0.54096482611797148</v>
      </c>
      <c r="AA22" s="63">
        <f>+AA23/AA24</f>
        <v>0.50729536709046874</v>
      </c>
      <c r="AB22" s="63"/>
    </row>
    <row r="23" spans="1:29" x14ac:dyDescent="0.2">
      <c r="A23" s="16" t="s">
        <v>80</v>
      </c>
      <c r="B23" s="181"/>
      <c r="C23" s="182"/>
      <c r="D23" s="182"/>
      <c r="E23" s="183"/>
      <c r="F23" s="88">
        <f>+(2505000+563625)/1000</f>
        <v>3068.625</v>
      </c>
      <c r="G23" s="87"/>
      <c r="H23" s="86">
        <f>+(2094586+324404)/1000</f>
        <v>2418.9899999999998</v>
      </c>
      <c r="I23" s="87"/>
      <c r="J23" s="86">
        <f>+(550315420+20448666)/1000000</f>
        <v>570.76408600000002</v>
      </c>
      <c r="K23" s="87"/>
      <c r="L23" s="86">
        <v>1600</v>
      </c>
      <c r="M23" s="88"/>
      <c r="N23" s="181"/>
      <c r="O23" s="182"/>
      <c r="P23" s="182"/>
      <c r="Q23" s="183"/>
      <c r="R23" s="182"/>
      <c r="S23" s="192"/>
      <c r="T23" s="182"/>
      <c r="U23" s="182"/>
      <c r="V23" s="182"/>
      <c r="W23" s="183"/>
      <c r="X23" s="57" t="s">
        <v>98</v>
      </c>
      <c r="Y23" s="60">
        <v>508.64499999999998</v>
      </c>
      <c r="Z23" s="61">
        <f>+Z21+AB21</f>
        <v>39594178</v>
      </c>
      <c r="AA23" s="61">
        <v>2608.4448000000002</v>
      </c>
      <c r="AB23" s="61">
        <f>SUM(Y23:AA23)</f>
        <v>39597295.0898</v>
      </c>
    </row>
    <row r="24" spans="1:29" ht="27" x14ac:dyDescent="0.2">
      <c r="A24" s="16" t="s">
        <v>39</v>
      </c>
      <c r="B24" s="175"/>
      <c r="C24" s="176"/>
      <c r="D24" s="176"/>
      <c r="E24" s="177"/>
      <c r="F24" s="82" t="s">
        <v>3</v>
      </c>
      <c r="G24" s="83"/>
      <c r="H24" s="81"/>
      <c r="I24" s="83"/>
      <c r="J24" s="81" t="s">
        <v>3</v>
      </c>
      <c r="K24" s="83"/>
      <c r="L24" s="81"/>
      <c r="M24" s="82"/>
      <c r="N24" s="175"/>
      <c r="O24" s="176"/>
      <c r="P24" s="176"/>
      <c r="Q24" s="177"/>
      <c r="R24" s="176"/>
      <c r="S24" s="176"/>
      <c r="T24" s="176"/>
      <c r="U24" s="176"/>
      <c r="V24" s="176"/>
      <c r="W24" s="177"/>
      <c r="X24" s="57" t="s">
        <v>97</v>
      </c>
      <c r="Y24" s="60">
        <v>1465.23</v>
      </c>
      <c r="Z24" s="61">
        <f>+AA21+AC21</f>
        <v>73191779</v>
      </c>
      <c r="AA24" s="61">
        <v>5141.866</v>
      </c>
      <c r="AB24" s="61">
        <f>SUM(Y24:AA24)</f>
        <v>73198386.096000001</v>
      </c>
    </row>
    <row r="25" spans="1:29" x14ac:dyDescent="0.2">
      <c r="A25" s="16" t="s">
        <v>41</v>
      </c>
      <c r="B25" s="175"/>
      <c r="C25" s="176"/>
      <c r="D25" s="176"/>
      <c r="E25" s="177"/>
      <c r="F25" s="82" t="s">
        <v>93</v>
      </c>
      <c r="G25" s="82"/>
      <c r="H25" s="82"/>
      <c r="I25" s="83"/>
      <c r="J25" s="81" t="s">
        <v>92</v>
      </c>
      <c r="K25" s="82"/>
      <c r="L25" s="82"/>
      <c r="M25" s="82"/>
      <c r="N25" s="175"/>
      <c r="O25" s="176"/>
      <c r="P25" s="176"/>
      <c r="Q25" s="177"/>
      <c r="R25" s="176"/>
      <c r="S25" s="176"/>
      <c r="T25" s="176"/>
      <c r="U25" s="176"/>
      <c r="V25" s="176"/>
      <c r="W25" s="177"/>
      <c r="X25" s="57"/>
      <c r="Y25" s="58"/>
      <c r="Z25" s="64">
        <f>+Z23/Z24</f>
        <v>0.54096482611797148</v>
      </c>
      <c r="AA25" s="62"/>
      <c r="AB25" s="62"/>
    </row>
    <row r="26" spans="1:29" x14ac:dyDescent="0.2">
      <c r="A26" s="16" t="s">
        <v>41</v>
      </c>
      <c r="B26" s="200"/>
      <c r="C26" s="192"/>
      <c r="D26" s="192"/>
      <c r="E26" s="193"/>
      <c r="F26" s="94" t="s">
        <v>85</v>
      </c>
      <c r="G26" s="93"/>
      <c r="H26" s="92" t="s">
        <v>87</v>
      </c>
      <c r="I26" s="93"/>
      <c r="J26" s="92" t="s">
        <v>83</v>
      </c>
      <c r="K26" s="93"/>
      <c r="L26" s="92" t="s">
        <v>84</v>
      </c>
      <c r="M26" s="94"/>
      <c r="N26" s="200"/>
      <c r="O26" s="192"/>
      <c r="P26" s="192"/>
      <c r="Q26" s="193"/>
      <c r="R26" s="192"/>
      <c r="S26" s="192"/>
      <c r="T26" s="192"/>
      <c r="U26" s="192"/>
      <c r="V26" s="192"/>
      <c r="W26" s="193"/>
      <c r="X26" s="2"/>
      <c r="Y26" s="58"/>
      <c r="Z26" s="62"/>
      <c r="AA26" s="62"/>
      <c r="AB26" s="62"/>
    </row>
    <row r="27" spans="1:29" ht="27.75" thickBot="1" x14ac:dyDescent="0.25">
      <c r="A27" s="16" t="s">
        <v>40</v>
      </c>
      <c r="B27" s="51"/>
      <c r="C27" s="52"/>
      <c r="D27" s="52"/>
      <c r="E27" s="53"/>
      <c r="F27" s="44" t="s">
        <v>3</v>
      </c>
      <c r="G27" s="43"/>
      <c r="H27" s="42" t="s">
        <v>3</v>
      </c>
      <c r="I27" s="43"/>
      <c r="J27" s="66" t="s">
        <v>3</v>
      </c>
      <c r="K27" s="84"/>
      <c r="L27" s="66"/>
      <c r="M27" s="84"/>
      <c r="N27" s="56"/>
      <c r="O27" s="54"/>
      <c r="P27" s="54"/>
      <c r="Q27" s="55"/>
      <c r="R27" s="54"/>
      <c r="S27" s="54"/>
      <c r="T27" s="54"/>
      <c r="U27" s="54"/>
      <c r="V27" s="54"/>
      <c r="W27" s="55"/>
      <c r="X27" s="2"/>
      <c r="Y27" s="58"/>
      <c r="Z27" s="62"/>
      <c r="AA27" s="62"/>
      <c r="AB27" s="62"/>
    </row>
    <row r="28" spans="1:29" x14ac:dyDescent="0.2">
      <c r="A28" s="146"/>
      <c r="B28" s="147"/>
      <c r="C28" s="147"/>
      <c r="D28" s="147"/>
      <c r="E28" s="147"/>
      <c r="F28" s="146"/>
      <c r="G28" s="146"/>
      <c r="H28" s="146"/>
      <c r="I28" s="146"/>
      <c r="J28" s="146"/>
      <c r="K28" s="146"/>
      <c r="L28" s="146"/>
      <c r="M28" s="146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Y28" s="58"/>
      <c r="Z28" s="58"/>
      <c r="AA28" s="58"/>
      <c r="AB28" s="58"/>
    </row>
    <row r="29" spans="1:29" x14ac:dyDescent="0.2">
      <c r="F29" s="95"/>
      <c r="G29" s="95"/>
      <c r="Y29" s="58"/>
      <c r="Z29" s="58"/>
      <c r="AA29" s="58"/>
      <c r="AB29" s="58"/>
    </row>
    <row r="30" spans="1:29" x14ac:dyDescent="0.2">
      <c r="F30" s="142"/>
      <c r="G30" s="142"/>
      <c r="Y30" s="58"/>
      <c r="Z30" s="58"/>
      <c r="AA30" s="58"/>
      <c r="AB30" s="58"/>
    </row>
    <row r="31" spans="1:29" ht="36.75" customHeight="1" x14ac:dyDescent="0.2">
      <c r="A31" s="210" t="s">
        <v>112</v>
      </c>
      <c r="B31" s="210"/>
      <c r="C31" s="210"/>
      <c r="D31" s="210"/>
      <c r="E31" s="210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Y31" s="58"/>
      <c r="Z31" s="58"/>
      <c r="AA31" s="58"/>
      <c r="AB31" s="58"/>
    </row>
    <row r="32" spans="1:29" ht="20.25" customHeight="1" x14ac:dyDescent="0.2">
      <c r="Y32" s="58"/>
      <c r="Z32" s="58"/>
      <c r="AA32" s="58"/>
      <c r="AB32" s="58"/>
    </row>
    <row r="33" spans="1:23" ht="36.75" customHeight="1" x14ac:dyDescent="0.2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36.75" customHeight="1" x14ac:dyDescent="0.2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36.75" customHeight="1" x14ac:dyDescent="0.2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x14ac:dyDescent="0.2">
      <c r="A36" s="3" t="s">
        <v>6</v>
      </c>
      <c r="B36" s="3"/>
      <c r="C36" s="3"/>
      <c r="E36" s="3"/>
      <c r="F36" s="3"/>
      <c r="G36" s="3"/>
      <c r="I36" s="3"/>
      <c r="J36" s="3"/>
      <c r="K36" s="3"/>
      <c r="M36" s="3"/>
      <c r="N36" s="3"/>
      <c r="O36" s="3"/>
      <c r="Q36" s="3"/>
      <c r="R36" s="3"/>
      <c r="S36" s="3"/>
      <c r="T36" s="3"/>
      <c r="U36" s="3"/>
      <c r="W36" s="3"/>
    </row>
    <row r="37" spans="1:23" x14ac:dyDescent="0.2">
      <c r="A37" s="3"/>
      <c r="B37" s="3"/>
      <c r="C37" s="3"/>
      <c r="E37" s="3"/>
      <c r="F37" s="3"/>
      <c r="G37" s="3"/>
      <c r="I37" s="3"/>
      <c r="J37" s="3"/>
      <c r="K37" s="3"/>
      <c r="M37" s="3"/>
      <c r="N37" s="3"/>
      <c r="O37" s="3"/>
      <c r="Q37" s="3"/>
      <c r="R37" s="3"/>
      <c r="S37" s="3"/>
      <c r="T37" s="3"/>
      <c r="U37" s="3"/>
      <c r="W37" s="3"/>
    </row>
    <row r="38" spans="1:23" x14ac:dyDescent="0.2">
      <c r="A38" s="3"/>
      <c r="B38" s="3"/>
      <c r="C38" s="3"/>
      <c r="E38" s="3"/>
      <c r="F38" s="3"/>
      <c r="G38" s="3"/>
      <c r="I38" s="3"/>
      <c r="J38" s="3"/>
      <c r="K38" s="3"/>
      <c r="M38" s="3"/>
      <c r="N38" s="3"/>
      <c r="O38" s="3"/>
      <c r="Q38" s="3"/>
      <c r="R38" s="3"/>
      <c r="S38" s="3"/>
      <c r="T38" s="3"/>
      <c r="U38" s="3"/>
      <c r="W38" s="3"/>
    </row>
    <row r="39" spans="1:23" x14ac:dyDescent="0.2">
      <c r="A39" s="3"/>
      <c r="B39" s="3"/>
      <c r="C39" s="3"/>
      <c r="E39" s="3"/>
      <c r="F39" s="3"/>
      <c r="G39" s="3"/>
      <c r="I39" s="3"/>
      <c r="J39" s="3"/>
      <c r="K39" s="3"/>
      <c r="M39" s="3"/>
      <c r="N39" s="3"/>
      <c r="O39" s="3"/>
      <c r="Q39" s="3"/>
      <c r="R39" s="3"/>
      <c r="S39" s="3"/>
      <c r="T39" s="3"/>
      <c r="U39" s="3"/>
      <c r="W39" s="3"/>
    </row>
    <row r="40" spans="1:23" x14ac:dyDescent="0.2">
      <c r="A40" s="3"/>
      <c r="B40" s="3"/>
      <c r="C40" s="3"/>
      <c r="E40" s="3"/>
      <c r="F40" s="3"/>
      <c r="G40" s="3"/>
      <c r="I40" s="3"/>
      <c r="J40" s="3"/>
      <c r="K40" s="3"/>
      <c r="M40" s="3"/>
      <c r="N40" s="3"/>
      <c r="O40" s="3"/>
      <c r="Q40" s="3"/>
      <c r="R40" s="3"/>
      <c r="S40" s="3"/>
      <c r="T40" s="3"/>
      <c r="U40" s="3"/>
      <c r="W40" s="3"/>
    </row>
    <row r="41" spans="1:23" x14ac:dyDescent="0.2">
      <c r="A41" s="4" t="s">
        <v>9</v>
      </c>
      <c r="B41" s="5"/>
      <c r="C41" s="5"/>
      <c r="E41" s="3"/>
      <c r="F41" s="5"/>
      <c r="G41" s="5"/>
      <c r="I41" s="3"/>
      <c r="J41" s="5"/>
      <c r="K41" s="5"/>
      <c r="M41" s="3"/>
      <c r="N41" s="5"/>
      <c r="O41" s="5"/>
      <c r="Q41" s="3"/>
      <c r="R41" s="5"/>
      <c r="S41" s="5"/>
      <c r="T41" s="5"/>
      <c r="U41" s="5"/>
      <c r="W41" s="3"/>
    </row>
    <row r="42" spans="1:23" x14ac:dyDescent="0.2">
      <c r="A42" s="3" t="s">
        <v>10</v>
      </c>
      <c r="B42" s="3"/>
      <c r="C42" s="3"/>
      <c r="E42" s="3"/>
      <c r="F42" s="3"/>
      <c r="G42" s="3"/>
      <c r="I42" s="3"/>
      <c r="J42" s="3"/>
      <c r="K42" s="3"/>
      <c r="M42" s="3"/>
      <c r="N42" s="3"/>
      <c r="O42" s="3"/>
      <c r="Q42" s="3"/>
      <c r="R42" s="3"/>
      <c r="S42" s="3"/>
      <c r="T42" s="3"/>
      <c r="U42" s="3"/>
      <c r="W42" s="3"/>
    </row>
    <row r="43" spans="1:23" x14ac:dyDescent="0.2">
      <c r="A43" s="3"/>
      <c r="B43" s="3"/>
      <c r="C43" s="3"/>
      <c r="E43" s="3"/>
      <c r="F43" s="3"/>
      <c r="G43" s="3"/>
      <c r="I43" s="3"/>
      <c r="J43" s="3"/>
      <c r="K43" s="3"/>
      <c r="M43" s="3"/>
      <c r="N43" s="3"/>
      <c r="O43" s="3"/>
      <c r="Q43" s="3"/>
      <c r="R43" s="3"/>
      <c r="S43" s="3"/>
      <c r="T43" s="3"/>
      <c r="U43" s="3"/>
      <c r="W43" s="3"/>
    </row>
    <row r="44" spans="1:23" ht="14.25" thickBot="1" x14ac:dyDescent="0.25">
      <c r="A44" s="3"/>
      <c r="B44" s="3"/>
      <c r="C44" s="3"/>
      <c r="E44" s="3"/>
      <c r="F44" s="3"/>
      <c r="G44" s="3"/>
      <c r="I44" s="3"/>
      <c r="J44" s="3"/>
      <c r="K44" s="3"/>
      <c r="M44" s="3"/>
      <c r="N44" s="3"/>
      <c r="O44" s="3"/>
      <c r="Q44" s="3"/>
      <c r="R44" s="3"/>
      <c r="S44" s="3"/>
      <c r="T44" s="3"/>
      <c r="U44" s="3"/>
      <c r="W44" s="3"/>
    </row>
    <row r="45" spans="1:23" ht="14.25" customHeight="1" thickBot="1" x14ac:dyDescent="0.25"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</row>
    <row r="46" spans="1:23" ht="14.25" customHeight="1" thickBot="1" x14ac:dyDescent="0.25">
      <c r="B46" s="115" t="s">
        <v>52</v>
      </c>
      <c r="C46" s="124"/>
      <c r="D46" s="124"/>
      <c r="E46" s="116"/>
      <c r="F46" s="115" t="s">
        <v>42</v>
      </c>
      <c r="G46" s="124"/>
      <c r="H46" s="124"/>
      <c r="I46" s="116"/>
      <c r="J46" s="115" t="s">
        <v>35</v>
      </c>
      <c r="K46" s="124"/>
      <c r="L46" s="124"/>
      <c r="M46" s="116"/>
      <c r="N46" s="115" t="s">
        <v>45</v>
      </c>
      <c r="O46" s="124"/>
      <c r="P46" s="124"/>
      <c r="Q46" s="116"/>
      <c r="R46" s="115" t="s">
        <v>48</v>
      </c>
      <c r="S46" s="124"/>
      <c r="T46" s="124"/>
      <c r="U46" s="124"/>
      <c r="V46" s="124"/>
      <c r="W46" s="116"/>
    </row>
    <row r="47" spans="1:23" ht="14.25" customHeight="1" thickBot="1" x14ac:dyDescent="0.25">
      <c r="B47" s="115" t="s">
        <v>27</v>
      </c>
      <c r="C47" s="116"/>
      <c r="D47" s="115" t="s">
        <v>28</v>
      </c>
      <c r="E47" s="116"/>
      <c r="F47" s="115" t="s">
        <v>43</v>
      </c>
      <c r="G47" s="116"/>
      <c r="H47" s="115" t="s">
        <v>44</v>
      </c>
      <c r="I47" s="116"/>
      <c r="J47" s="115" t="s">
        <v>27</v>
      </c>
      <c r="K47" s="116"/>
      <c r="L47" s="115" t="s">
        <v>28</v>
      </c>
      <c r="M47" s="116"/>
      <c r="N47" s="115" t="s">
        <v>46</v>
      </c>
      <c r="O47" s="116"/>
      <c r="P47" s="115" t="s">
        <v>47</v>
      </c>
      <c r="Q47" s="116"/>
      <c r="R47" s="115" t="s">
        <v>49</v>
      </c>
      <c r="S47" s="116"/>
      <c r="T47" s="115" t="s">
        <v>51</v>
      </c>
      <c r="U47" s="116"/>
      <c r="V47" s="115" t="s">
        <v>50</v>
      </c>
      <c r="W47" s="116"/>
    </row>
    <row r="48" spans="1:23" ht="13.5" customHeight="1" x14ac:dyDescent="0.2">
      <c r="A48" s="21" t="s">
        <v>30</v>
      </c>
      <c r="B48" s="121" t="s">
        <v>113</v>
      </c>
      <c r="C48" s="122"/>
      <c r="D48" s="122"/>
      <c r="E48" s="123"/>
      <c r="F48" s="121" t="s">
        <v>113</v>
      </c>
      <c r="G48" s="122"/>
      <c r="H48" s="122"/>
      <c r="I48" s="123"/>
      <c r="J48" s="121">
        <v>797500000</v>
      </c>
      <c r="K48" s="122"/>
      <c r="L48" s="122"/>
      <c r="M48" s="123"/>
      <c r="N48" s="121" t="s">
        <v>113</v>
      </c>
      <c r="O48" s="122"/>
      <c r="P48" s="122"/>
      <c r="Q48" s="123"/>
      <c r="R48" s="121" t="s">
        <v>113</v>
      </c>
      <c r="S48" s="122"/>
      <c r="T48" s="122"/>
      <c r="U48" s="122"/>
      <c r="V48" s="122"/>
      <c r="W48" s="123"/>
    </row>
    <row r="49" spans="1:23" ht="15.75" thickBot="1" x14ac:dyDescent="0.25">
      <c r="A49" s="22" t="s">
        <v>29</v>
      </c>
      <c r="B49" s="207"/>
      <c r="C49" s="208"/>
      <c r="D49" s="208"/>
      <c r="E49" s="209"/>
      <c r="F49" s="207"/>
      <c r="G49" s="208"/>
      <c r="H49" s="208"/>
      <c r="I49" s="209"/>
      <c r="J49" s="117">
        <v>30</v>
      </c>
      <c r="K49" s="98"/>
      <c r="L49" s="98"/>
      <c r="M49" s="99" t="e">
        <f>+#REF!-#REF!</f>
        <v>#REF!</v>
      </c>
      <c r="N49" s="117"/>
      <c r="O49" s="98"/>
      <c r="P49" s="98"/>
      <c r="Q49" s="99"/>
      <c r="R49" s="117"/>
      <c r="S49" s="98"/>
      <c r="T49" s="98"/>
      <c r="U49" s="98"/>
      <c r="V49" s="98"/>
      <c r="W49" s="99"/>
    </row>
    <row r="50" spans="1:23" ht="15" x14ac:dyDescent="0.2">
      <c r="A50" s="17"/>
    </row>
    <row r="51" spans="1:23" ht="15" x14ac:dyDescent="0.2">
      <c r="A51" s="17"/>
      <c r="D51" s="1" t="e">
        <f>+B48*2</f>
        <v>#VALUE!</v>
      </c>
      <c r="H51" s="95" t="e">
        <f>+F48*4/1000000</f>
        <v>#VALUE!</v>
      </c>
      <c r="I51" s="95"/>
      <c r="L51" s="95">
        <f>+J48*4/1000000</f>
        <v>3190</v>
      </c>
      <c r="M51" s="95"/>
      <c r="U51" s="1" t="e">
        <f>+R48*2</f>
        <v>#VALUE!</v>
      </c>
    </row>
    <row r="52" spans="1:23" ht="15" x14ac:dyDescent="0.2">
      <c r="A52" s="17"/>
      <c r="D52" s="1" t="e">
        <f>+D51/1000000</f>
        <v>#VALUE!</v>
      </c>
      <c r="H52" s="95" t="e">
        <f>+F48*2/1000000</f>
        <v>#VALUE!</v>
      </c>
      <c r="I52" s="95"/>
      <c r="L52" s="95">
        <f>+J48*2/1000000</f>
        <v>1595</v>
      </c>
      <c r="M52" s="95"/>
      <c r="U52" s="1" t="e">
        <f>+U51/1000000</f>
        <v>#VALUE!</v>
      </c>
    </row>
    <row r="53" spans="1:23" ht="15" x14ac:dyDescent="0.2">
      <c r="A53" s="17"/>
      <c r="U53" s="1" t="e">
        <f>+R48*4</f>
        <v>#VALUE!</v>
      </c>
    </row>
    <row r="54" spans="1:23" ht="15" x14ac:dyDescent="0.2">
      <c r="A54" s="17"/>
      <c r="U54" s="1" t="e">
        <f>+U53/1000000</f>
        <v>#VALUE!</v>
      </c>
    </row>
  </sheetData>
  <mergeCells count="196">
    <mergeCell ref="AB19:AC19"/>
    <mergeCell ref="Z20:AA20"/>
    <mergeCell ref="AB20:AC20"/>
    <mergeCell ref="B49:E49"/>
    <mergeCell ref="B48:E48"/>
    <mergeCell ref="D47:E47"/>
    <mergeCell ref="B47:C47"/>
    <mergeCell ref="B46:E46"/>
    <mergeCell ref="Z19:AA19"/>
    <mergeCell ref="L47:M47"/>
    <mergeCell ref="F29:G29"/>
    <mergeCell ref="F30:G30"/>
    <mergeCell ref="A31:W31"/>
    <mergeCell ref="F45:W45"/>
    <mergeCell ref="F46:I46"/>
    <mergeCell ref="J46:M46"/>
    <mergeCell ref="N46:Q46"/>
    <mergeCell ref="R46:W46"/>
    <mergeCell ref="N26:O26"/>
    <mergeCell ref="P26:Q26"/>
    <mergeCell ref="R26:S26"/>
    <mergeCell ref="T26:U26"/>
    <mergeCell ref="V26:W26"/>
    <mergeCell ref="A28:W28"/>
    <mergeCell ref="H52:I52"/>
    <mergeCell ref="L52:M52"/>
    <mergeCell ref="N10:Q11"/>
    <mergeCell ref="R10:W11"/>
    <mergeCell ref="J27:K27"/>
    <mergeCell ref="L27:M27"/>
    <mergeCell ref="F48:I48"/>
    <mergeCell ref="F49:I49"/>
    <mergeCell ref="J49:M49"/>
    <mergeCell ref="N49:Q49"/>
    <mergeCell ref="R49:W49"/>
    <mergeCell ref="H51:I51"/>
    <mergeCell ref="L51:M51"/>
    <mergeCell ref="N47:O47"/>
    <mergeCell ref="P47:Q47"/>
    <mergeCell ref="R47:S47"/>
    <mergeCell ref="T47:U47"/>
    <mergeCell ref="V47:W47"/>
    <mergeCell ref="J48:M48"/>
    <mergeCell ref="N48:Q48"/>
    <mergeCell ref="R48:W48"/>
    <mergeCell ref="F47:G47"/>
    <mergeCell ref="H47:I47"/>
    <mergeCell ref="J47:K47"/>
    <mergeCell ref="B26:C26"/>
    <mergeCell ref="D26:E26"/>
    <mergeCell ref="F26:G26"/>
    <mergeCell ref="H26:I26"/>
    <mergeCell ref="J26:K26"/>
    <mergeCell ref="L26:M26"/>
    <mergeCell ref="L24:M24"/>
    <mergeCell ref="N24:O24"/>
    <mergeCell ref="P24:Q24"/>
    <mergeCell ref="R24:T24"/>
    <mergeCell ref="U24:W24"/>
    <mergeCell ref="B25:E25"/>
    <mergeCell ref="F25:I25"/>
    <mergeCell ref="J25:M25"/>
    <mergeCell ref="N25:Q25"/>
    <mergeCell ref="R25:W25"/>
    <mergeCell ref="N23:O23"/>
    <mergeCell ref="P23:Q23"/>
    <mergeCell ref="R23:S23"/>
    <mergeCell ref="T23:U23"/>
    <mergeCell ref="V23:W23"/>
    <mergeCell ref="B24:C24"/>
    <mergeCell ref="D24:E24"/>
    <mergeCell ref="F24:G24"/>
    <mergeCell ref="H24:I24"/>
    <mergeCell ref="J24:K24"/>
    <mergeCell ref="B23:C23"/>
    <mergeCell ref="D23:E23"/>
    <mergeCell ref="F23:G23"/>
    <mergeCell ref="H23:I23"/>
    <mergeCell ref="J23:K23"/>
    <mergeCell ref="L23:M23"/>
    <mergeCell ref="N21:O21"/>
    <mergeCell ref="P21:Q21"/>
    <mergeCell ref="R21:T21"/>
    <mergeCell ref="U21:W21"/>
    <mergeCell ref="B22:E22"/>
    <mergeCell ref="F22:I22"/>
    <mergeCell ref="J22:M22"/>
    <mergeCell ref="N22:Q22"/>
    <mergeCell ref="R22:W22"/>
    <mergeCell ref="B21:C21"/>
    <mergeCell ref="D21:E21"/>
    <mergeCell ref="F21:G21"/>
    <mergeCell ref="H21:I21"/>
    <mergeCell ref="J21:K21"/>
    <mergeCell ref="L21:M21"/>
    <mergeCell ref="L20:M20"/>
    <mergeCell ref="N20:O20"/>
    <mergeCell ref="P20:Q20"/>
    <mergeCell ref="R20:S20"/>
    <mergeCell ref="T20:U20"/>
    <mergeCell ref="V20:W20"/>
    <mergeCell ref="N19:O19"/>
    <mergeCell ref="P19:Q19"/>
    <mergeCell ref="R19:S19"/>
    <mergeCell ref="T19:U19"/>
    <mergeCell ref="V19:W19"/>
    <mergeCell ref="L19:M19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T15:U15"/>
    <mergeCell ref="V15:W15"/>
    <mergeCell ref="L15:M15"/>
    <mergeCell ref="R17:T17"/>
    <mergeCell ref="U17:W17"/>
    <mergeCell ref="F18:I18"/>
    <mergeCell ref="J18:M18"/>
    <mergeCell ref="N18:Q18"/>
    <mergeCell ref="R18:W18"/>
    <mergeCell ref="F17:G17"/>
    <mergeCell ref="H17:I17"/>
    <mergeCell ref="J17:K17"/>
    <mergeCell ref="L17:M17"/>
    <mergeCell ref="N17:O17"/>
    <mergeCell ref="P17:Q17"/>
    <mergeCell ref="B14:E14"/>
    <mergeCell ref="F14:I14"/>
    <mergeCell ref="J14:M14"/>
    <mergeCell ref="N14:Q14"/>
    <mergeCell ref="R14:W14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L16:M16"/>
    <mergeCell ref="N16:O16"/>
    <mergeCell ref="P16:Q16"/>
    <mergeCell ref="R16:S16"/>
    <mergeCell ref="T16:U16"/>
    <mergeCell ref="V16:W16"/>
    <mergeCell ref="N15:O15"/>
    <mergeCell ref="P15:Q15"/>
    <mergeCell ref="R15:S15"/>
    <mergeCell ref="R9:S9"/>
    <mergeCell ref="A12:W12"/>
    <mergeCell ref="B13:C13"/>
    <mergeCell ref="D13:E13"/>
    <mergeCell ref="F13:G13"/>
    <mergeCell ref="H13:I13"/>
    <mergeCell ref="J13:K13"/>
    <mergeCell ref="L13:M13"/>
    <mergeCell ref="F11:G11"/>
    <mergeCell ref="H11:I11"/>
    <mergeCell ref="J11:K11"/>
    <mergeCell ref="L11:M11"/>
    <mergeCell ref="N13:O13"/>
    <mergeCell ref="P13:Q13"/>
    <mergeCell ref="R13:T13"/>
    <mergeCell ref="U13:W13"/>
    <mergeCell ref="A1:W1"/>
    <mergeCell ref="A2:W2"/>
    <mergeCell ref="A3:W3"/>
    <mergeCell ref="A5:W5"/>
    <mergeCell ref="A6:W6"/>
    <mergeCell ref="A8:A11"/>
    <mergeCell ref="B8:E8"/>
    <mergeCell ref="F8:I8"/>
    <mergeCell ref="J8:M8"/>
    <mergeCell ref="N8:Q8"/>
    <mergeCell ref="T9:U9"/>
    <mergeCell ref="V9:W9"/>
    <mergeCell ref="F10:I10"/>
    <mergeCell ref="J10:M10"/>
    <mergeCell ref="B10:E11"/>
    <mergeCell ref="R8:W8"/>
    <mergeCell ref="B9:C9"/>
    <mergeCell ref="D9:E9"/>
    <mergeCell ref="F9:G9"/>
    <mergeCell ref="H9:I9"/>
    <mergeCell ref="J9:K9"/>
    <mergeCell ref="L9:M9"/>
    <mergeCell ref="N9:O9"/>
    <mergeCell ref="P9:Q9"/>
  </mergeCells>
  <printOptions horizontalCentered="1" verticalCentered="1"/>
  <pageMargins left="0.75" right="0.75" top="0.43" bottom="0.46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Hoja2</vt:lpstr>
      <vt:lpstr>FINANCIEROS  HABILITANTES </vt:lpstr>
      <vt:lpstr>Hoja3</vt:lpstr>
      <vt:lpstr>Hoja1 (2)</vt:lpstr>
      <vt:lpstr>'FINANCIEROS  HABILITANTES '!Área_de_impresión</vt:lpstr>
      <vt:lpstr>'Hoja1 (2)'!Área_de_impresión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jprada</dc:creator>
  <cp:lastModifiedBy>Fabiola Colorado Guillen</cp:lastModifiedBy>
  <cp:lastPrinted>2018-02-21T15:59:01Z</cp:lastPrinted>
  <dcterms:created xsi:type="dcterms:W3CDTF">2007-10-30T14:10:17Z</dcterms:created>
  <dcterms:modified xsi:type="dcterms:W3CDTF">2018-02-22T16:01:19Z</dcterms:modified>
</cp:coreProperties>
</file>